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905" tabRatio="804" activeTab="8"/>
  </bookViews>
  <sheets>
    <sheet name="DL" sheetId="1" r:id="rId1"/>
    <sheet name="TTinDV" sheetId="2" r:id="rId2"/>
    <sheet name="DSUCV" sheetId="3" r:id="rId3"/>
    <sheet name="MauTH" sheetId="4" r:id="rId4"/>
    <sheet name="Mau26" sheetId="5" r:id="rId5"/>
    <sheet name="Mau27" sheetId="6" r:id="rId6"/>
    <sheet name="Mau28" sheetId="7" r:id="rId7"/>
    <sheet name="Mau29A" sheetId="8" r:id="rId8"/>
    <sheet name="Menu" sheetId="9" r:id="rId9"/>
  </sheets>
  <definedNames>
    <definedName name="_xlnm._FilterDatabase" localSheetId="0" hidden="1">'DL'!$A$6:$E$17</definedName>
    <definedName name="ChMon_TrungCu">'Mau28'!$U$12:$U$15</definedName>
    <definedName name="ChTri_TrungCu">'Mau28'!$P$12:$P$15</definedName>
    <definedName name="CRITERIA" localSheetId="2">'DSUCV'!$BI$3:$BI$4</definedName>
    <definedName name="Dang_TrungCu">'Mau28'!$L$12:$L$15</definedName>
    <definedName name="DS_22Xa">'DL'!$I$7:$I$17</definedName>
    <definedName name="DS_DBHC">OFFSET('TTinDV'!$C$5,1,,TS_DiemBC)</definedName>
    <definedName name="DS_DiemBC">OFFSET('TTinDV'!$A$5,1,,TS_DiemBC,4)</definedName>
    <definedName name="DToc_TrungCu">'Mau28'!$G$12:$G$15</definedName>
    <definedName name="EXTRACT" localSheetId="2">'DSUCV'!#REF!</definedName>
    <definedName name="EXTRACT" localSheetId="6">'Mau28'!$A$11:$V$11</definedName>
    <definedName name="GhiChu_TrungCu">'Mau28'!$S$12:$S$15</definedName>
    <definedName name="Gioi_TrungCu">'Mau28'!$E$12:$E$15</definedName>
    <definedName name="LoaiCQ_TrungCu">'Mau28'!$V$12:$V$15</definedName>
    <definedName name="_xlnm.Print_Area" localSheetId="5">'Mau27'!$1:$220</definedName>
    <definedName name="_xlnm.Print_Area" localSheetId="6">'Mau28'!$A$1:$S$92</definedName>
    <definedName name="_xlnm.Print_Area" localSheetId="7">'Mau29A'!$A$1:$BM$40</definedName>
    <definedName name="TaiCu_TrungCu">'Mau28'!$R$12:$R$15</definedName>
    <definedName name="Ten_DVBC">'MauTH'!$AE$11</definedName>
    <definedName name="Ten_ToBC">'MauTH'!$AE$11</definedName>
    <definedName name="TenXa">'TTinDV'!$A$3</definedName>
    <definedName name="TGiao_TrungCu">'Mau28'!$H$12:$H$15</definedName>
    <definedName name="TS_DBduocbau">'TTinDV'!$D$5</definedName>
    <definedName name="TS_DiemBC">COUNTA('TTinDV'!$B$6:$B$29)</definedName>
    <definedName name="TS_UCV">'TTinDV'!$E$5</definedName>
    <definedName name="Tuoi_TrungCu">'Mau28'!$T$12:$T$15</definedName>
  </definedNames>
  <calcPr fullCalcOnLoad="1"/>
</workbook>
</file>

<file path=xl/sharedStrings.xml><?xml version="1.0" encoding="utf-8"?>
<sst xmlns="http://schemas.openxmlformats.org/spreadsheetml/2006/main" count="684" uniqueCount="406">
  <si>
    <t>TỈNH QUẢNG TRỊ</t>
  </si>
  <si>
    <t>BẦU CỬ NGÀY 22 THÁNG 5 NĂM 2016</t>
  </si>
  <si>
    <t>Số đại biểu được bầu ở đơn vị bầu cử 
số....</t>
  </si>
  <si>
    <t>Số người ứng cử</t>
  </si>
  <si>
    <t>Tổng số cử tri của của khu vực bỏ phiếu hoặc đơn vị bầu cử</t>
  </si>
  <si>
    <t>Tổng số cử tri đã tham gia bỏ phiếu</t>
  </si>
  <si>
    <t>Tỷ lệ cử tri tham gia bỏ phiếu so với tổng số cử tri
(%)</t>
  </si>
  <si>
    <t>KẾT QUẢ BỎ PHIẾU</t>
  </si>
  <si>
    <t>Số khu vực bỏ phiếu trong đơn vị bầu cử</t>
  </si>
  <si>
    <t>SỐ PHIẾU BẦU CHO MỖI ỨNG CỬ</t>
  </si>
  <si>
    <r>
      <rPr>
        <b/>
        <sz val="10"/>
        <rFont val="Times New Roman"/>
        <family val="1"/>
      </rPr>
      <t xml:space="preserve">Tổng số phiếu bầu cho các ứng cử viên  </t>
    </r>
    <r>
      <rPr>
        <sz val="10"/>
        <rFont val="Times New Roman"/>
        <family val="1"/>
      </rPr>
      <t xml:space="preserve">
</t>
    </r>
    <r>
      <rPr>
        <i/>
        <sz val="7"/>
        <rFont val="Times New Roman"/>
        <family val="1"/>
      </rPr>
      <t>(cột 29=21+22+23+24+25+26+27+28)=[(11x1)+(12x2)+(13x3)+(14x4)+(15x5)]</t>
    </r>
  </si>
  <si>
    <t>Số phiếu phát ra</t>
  </si>
  <si>
    <t>Số phiếu thu vào</t>
  </si>
  <si>
    <t>Tỷ lệ số phiếu thu vào so với số phiếu phát ra
(%)</t>
  </si>
  <si>
    <t>SỐ PHIẾU HỢP LỆ</t>
  </si>
  <si>
    <t>Phiếu không hợp lệ</t>
  </si>
  <si>
    <t>Tổng cộng số phiếu đã bầu</t>
  </si>
  <si>
    <t>Tỷ lệ số phiếu hợp lệ so với tổng số phiếu đã bầu
(%)</t>
  </si>
  <si>
    <t>Tỷ lệ số phiếu không hợp lệ so với tổng số phiếu đã bầu
(%)</t>
  </si>
  <si>
    <t>Ứng cử viên số 1</t>
  </si>
  <si>
    <t>Ứng cử viên số 2</t>
  </si>
  <si>
    <t>Ứng cử viên số 3</t>
  </si>
  <si>
    <t>Ứng cử viên số 4</t>
  </si>
  <si>
    <t>Ứng cử viên số 5</t>
  </si>
  <si>
    <t>Ứng cử viên số 6</t>
  </si>
  <si>
    <t>Ứng cử viên số 7</t>
  </si>
  <si>
    <t>Ứng cử viên số 8</t>
  </si>
  <si>
    <r>
      <t xml:space="preserve">Tổng số </t>
    </r>
    <r>
      <rPr>
        <i/>
        <sz val="10"/>
        <rFont val="Times New Roman"/>
        <family val="1"/>
      </rPr>
      <t>(cột 10=11+12+13+14+15)</t>
    </r>
  </si>
  <si>
    <t>Trong đó</t>
  </si>
  <si>
    <t>Số phiếu bầu 1
 đại biểu</t>
  </si>
  <si>
    <t>Số phiếu bầu 2 
đại biểu</t>
  </si>
  <si>
    <t>Số phiếu bầu 3 
đại biểu</t>
  </si>
  <si>
    <t>Số phiếu bầu 4 
đại biểu</t>
  </si>
  <si>
    <t>Số phiếu bầu 5 
đại biểu</t>
  </si>
  <si>
    <t xml:space="preserve">6=5/4 </t>
  </si>
  <si>
    <t>9=8/7</t>
  </si>
  <si>
    <t>17=10+16</t>
  </si>
  <si>
    <t>18=10/17</t>
  </si>
  <si>
    <t>19=16/17</t>
  </si>
  <si>
    <t>Số ĐB được bầu</t>
  </si>
  <si>
    <t>Số UCV</t>
  </si>
  <si>
    <t>Cử tri trong DS</t>
  </si>
  <si>
    <t xml:space="preserve">DANH SÁCH PHÊ CHUẨN ĐƠN VỊ BẦU CỬ VÀ SỐ LƯỢNG ĐẠI BIỂU </t>
  </si>
  <si>
    <t xml:space="preserve">(Kèm theo Quyết định số          /QĐ-UBND ngày     /3/2016
</t>
  </si>
  <si>
    <t>của UBND huyện Hướng Hoá)</t>
  </si>
  <si>
    <t>ĐVBC số</t>
  </si>
  <si>
    <t>Địa bàn HC</t>
  </si>
  <si>
    <t>Thị trấn Khe Sanh</t>
  </si>
  <si>
    <t>Thị trấn Lao Bảo</t>
  </si>
  <si>
    <t>STT</t>
  </si>
  <si>
    <t>ĐIỂM BẦU CỬ</t>
  </si>
  <si>
    <t>Họ tên</t>
  </si>
  <si>
    <t>Chức vụ</t>
  </si>
  <si>
    <t>TT</t>
  </si>
  <si>
    <t>Trần Văn Hoàng</t>
  </si>
  <si>
    <t>ĐV bầu cử số</t>
  </si>
  <si>
    <t>Ngày, tháng, năm sinh</t>
  </si>
  <si>
    <t>Giới tính</t>
  </si>
  <si>
    <t>Quê quán</t>
  </si>
  <si>
    <t>Dân tộc</t>
  </si>
  <si>
    <t>Tôn giáo</t>
  </si>
  <si>
    <t>Nơi ở hiện nay</t>
  </si>
  <si>
    <t>Nghề nghiệp, chức vụ</t>
  </si>
  <si>
    <t>Nơi  làm việc</t>
  </si>
  <si>
    <t>Ngày vào Đảng</t>
  </si>
  <si>
    <t>Giáo dục phổ thông</t>
  </si>
  <si>
    <t>Chuyên môn, nghiệp vụ,</t>
  </si>
  <si>
    <t>Học hàm, học vị</t>
  </si>
  <si>
    <t>Lý luận chính trị</t>
  </si>
  <si>
    <t>Ngoại ngữ</t>
  </si>
  <si>
    <t>Đại biểu tái cử</t>
  </si>
  <si>
    <t>Ghi chú</t>
  </si>
  <si>
    <t>phiếu</t>
  </si>
  <si>
    <t>Tỷ lệ</t>
  </si>
  <si>
    <t>Đạt</t>
  </si>
  <si>
    <t>Kết quả</t>
  </si>
  <si>
    <t>A</t>
  </si>
  <si>
    <t>B</t>
  </si>
  <si>
    <t>x</t>
  </si>
  <si>
    <t>Tổng phiếu hợp lệ</t>
  </si>
  <si>
    <t>Huyện Hướng Hóa</t>
  </si>
  <si>
    <t>Chuyên môn, nghiệp vụ</t>
  </si>
  <si>
    <t>Đại biểu tài cử (nếu có)</t>
  </si>
  <si>
    <t>Trình độ hiện nay</t>
  </si>
  <si>
    <t>Ngày vào Đảng (nếu có)</t>
  </si>
  <si>
    <t>Nơi làm việc</t>
  </si>
  <si>
    <t>Đơn vị bầu cử</t>
  </si>
  <si>
    <t>Họ và tên</t>
  </si>
  <si>
    <t>Số TT</t>
  </si>
  <si>
    <t>NHIỆM KỲ 2016-2021</t>
  </si>
  <si>
    <t>DANH SÁCH NHỮNG NGƯỜI TRÚNG CỬ</t>
  </si>
  <si>
    <t>Độc lập - Tự do - Hạnh phúc</t>
  </si>
  <si>
    <t>CỘNG HÒA XÃ HỘI CHỦ NGHĨA VIỆT NAM</t>
  </si>
  <si>
    <t>Ghi rõ họ và tên</t>
  </si>
  <si>
    <t xml:space="preserve">(Ký, ghi rõ họ và tên) </t>
  </si>
  <si>
    <t xml:space="preserve">(Ký tên, đóng dấu) </t>
  </si>
  <si>
    <t>CÁC PHÓ CHỦ TỊCH</t>
  </si>
  <si>
    <t>TM. ỦY BAN BẦU CỬ
CHỦ TỊCH</t>
  </si>
  <si>
    <t xml:space="preserve">        Biên bản tổng kết cuộc bầu cử đại biểu Hội đồng nhân dân ............................................ Khóa ........ nhiệm kỳ 2016-2021 được lập thành 06 bản và được gửi đến ................................................
...........................................................................................................................................  ./.</t>
  </si>
  <si>
    <t>…………………………………………………………………………………………………………………..</t>
  </si>
  <si>
    <t>7. Những khiếu nại, tố cáo do Uỷ ban bầu cử đã giải quyết:</t>
  </si>
  <si>
    <t>6. Những việc quan trọng đã xảy ra và kết quả giải quyết:</t>
  </si>
  <si>
    <t>gồm:</t>
  </si>
  <si>
    <t>Đơn vị bầu cử số ......</t>
  </si>
  <si>
    <t>Tỷ lệ % so với tổng số phiếu
 hợp lệ</t>
  </si>
  <si>
    <t>Số phiếu</t>
  </si>
  <si>
    <r>
      <t>Họ và tên</t>
    </r>
  </si>
  <si>
    <t xml:space="preserve">Đơn vị bầu cử </t>
  </si>
  <si>
    <t>..................................................................................................................................................................</t>
  </si>
  <si>
    <r>
      <t xml:space="preserve">      5. </t>
    </r>
    <r>
      <rPr>
        <sz val="13"/>
        <rFont val="Times New Roman"/>
        <family val="1"/>
      </rPr>
      <t xml:space="preserve"> Các đơn vị bầu cử có số người trúng cử ít hơn số đại biểu Hội đồng nhân dân được bầu do Ủy ban bầu cử ấn định, phải tổ chức bầu cử thêm gồm:</t>
    </r>
  </si>
  <si>
    <t>Đơn vị bầu cử số 9</t>
  </si>
  <si>
    <t>Đơn vị bầu cử số 8</t>
  </si>
  <si>
    <t>Đơn vị bầu cử số 7</t>
  </si>
  <si>
    <t>Đơn vị bầu cử số 6</t>
  </si>
  <si>
    <t>Đơn vị bầu cử số 5</t>
  </si>
  <si>
    <t>Đơn vị bầu cử số 4</t>
  </si>
  <si>
    <t>Đơn vị bầu cử số 3</t>
  </si>
  <si>
    <t>Đơn vị bầu cử số 2</t>
  </si>
  <si>
    <t>Đơn vị bầu cử số 1</t>
  </si>
  <si>
    <t xml:space="preserve">      4. Danh sách những người trúng cử đại biểu Hội đồng nhân dân ..................................... khóa ........... nhiệm kỳ 2016-2021 theo từng đơn vị bầu cử như sau:</t>
  </si>
  <si>
    <t xml:space="preserve">      3. Số phiếu bầu cho mỗi người ứng cử đại biểu Hội đồng nhân dân:</t>
  </si>
  <si>
    <r>
      <rPr>
        <b/>
        <sz val="11"/>
        <rFont val="Times New Roman"/>
        <family val="1"/>
      </rPr>
      <t>Đơn vị bầu cử số</t>
    </r>
    <r>
      <rPr>
        <sz val="11"/>
        <rFont val="Times New Roman"/>
        <family val="1"/>
      </rPr>
      <t xml:space="preserve"> …..
Gồm: </t>
    </r>
  </si>
  <si>
    <t>Tỷ lệ % so với tổng số phiếu bầu thu vào</t>
  </si>
  <si>
    <t>Phiếu không
 hợp lệ</t>
  </si>
  <si>
    <t>Phiếu hợp lệ</t>
  </si>
  <si>
    <t>Tỷ lệ cử tri đã tham gia bầu cử so với tổng số cử tri</t>
  </si>
  <si>
    <t>Tổng số cử tri của đơn vị  bầu cử</t>
  </si>
  <si>
    <t>Các đơn vị bầu cử</t>
  </si>
  <si>
    <t xml:space="preserve">       2. Các đơn vị bầu cử có số cử tri đi bỏ phiếu chưa đạt quá một nửa tổng số cử tri của đơn vị bầu cử hoặc có vi phạm pháp luật nghiêm trọng, phải tiến hành bầu cử lại gồm: </t>
  </si>
  <si>
    <t>Cộng:</t>
  </si>
  <si>
    <t>1. Số lượng đơn vị bầu cử, tổng số cử tri, số cử tri tham gia bầu cử tại địa phương như sau:</t>
  </si>
  <si>
    <t xml:space="preserve">    Sau khi kiểm tra Biên bản xác định kết quả cuộc bầu cử của các Ban bầu cử và giải quyết khiếu nại, tố cáo (nếu có), Ủy ban bầu cử xác nhận kết quả bầu cử đại biểu Hội đồng nhân dân .......................... ......... khóa ............ nhiệm kỳ 2016-2021 như sau: </t>
  </si>
  <si>
    <t xml:space="preserve">      Theo quy định của Luật tổ chức chính quyền địa phương, thì Hội đồng nhân dân ...................... ..................... được bầu ............ đại biểu Hội đồng nhân dân. Theo Nghị quyết số ......./NQ-UBBC ngày ...... tháng ...... năm 2016 của Ủy ban bầu cử ........................................., có tổng cộng .............. người ứng cử đại biểu Hội đồng nhân dân ..................................................... khóa ........ nhiệm kỳ 2016-2021.</t>
  </si>
  <si>
    <t xml:space="preserve">     Đã họp tại ............................................... để lập biên bản tổng kết cuộc bầu cử đại biểu Hội đồng nhân dân .................................. khóa .......... nhiệm kỳ 2016-2021.</t>
  </si>
  <si>
    <t>……………..</t>
  </si>
  <si>
    <t>…………………………..………...</t>
  </si>
  <si>
    <t xml:space="preserve">      Vào hồi …….. giờ ……phút, ngày …… tháng 5 năm 2016, Ủy ban bầu cử Hội đồng nhân dân .................................................. gồm có:</t>
  </si>
  <si>
    <t>ĐẠI BIỂU HỘI ĐỒNG NHÂN DÂN .....................................</t>
  </si>
  <si>
    <t>BIÊN BẢN TỔNG KẾT CUỘC BẦU CỬ</t>
  </si>
  <si>
    <t>ỦY BAN BẦU CỬ</t>
  </si>
  <si>
    <t>Mẫu số 27/BCĐBHĐND</t>
  </si>
  <si>
    <t>&gt;0</t>
  </si>
  <si>
    <t>DANH SÁCH ỦY BAN BẦU CỬ</t>
  </si>
  <si>
    <t>Chủ tịch</t>
  </si>
  <si>
    <t>P Chủ tịch</t>
  </si>
  <si>
    <t>Tỷ lệ cử tri đã tham gia bầu cử so với tổng số cử tri (%)</t>
  </si>
  <si>
    <r>
      <t xml:space="preserve">       Kết quả cử tri tham gia bỏ phiếu </t>
    </r>
    <r>
      <rPr>
        <sz val="13"/>
        <color indexed="10"/>
        <rFont val="Times New Roman"/>
        <family val="1"/>
      </rPr>
      <t>bầu cử lại</t>
    </r>
    <r>
      <rPr>
        <sz val="13"/>
        <rFont val="Times New Roman"/>
        <family val="1"/>
      </rPr>
      <t xml:space="preserve"> như sau:</t>
    </r>
  </si>
  <si>
    <t>Hồ Thị Trương</t>
  </si>
  <si>
    <r>
      <t xml:space="preserve">       Kết quả </t>
    </r>
    <r>
      <rPr>
        <sz val="13"/>
        <color indexed="60"/>
        <rFont val="Times New Roman"/>
        <family val="1"/>
      </rPr>
      <t>bầu cử thêm</t>
    </r>
    <r>
      <rPr>
        <sz val="13"/>
        <rFont val="Times New Roman"/>
        <family val="1"/>
      </rPr>
      <t xml:space="preserve"> như sau:</t>
    </r>
  </si>
  <si>
    <t>(Ký tên và đóng dấu)</t>
  </si>
  <si>
    <t>được</t>
  </si>
  <si>
    <t>Mẫu số 28/BCĐBHĐND</t>
  </si>
  <si>
    <t>Ban BC số 7</t>
  </si>
  <si>
    <t>Ban BC số 8</t>
  </si>
  <si>
    <t>ĐƯỢC BẦU HĐND HUYỆNNHIỆM KỲ 2016 - 2021</t>
  </si>
  <si>
    <t>xã Hướng Lập, xã Hướng Việt</t>
  </si>
  <si>
    <t>xã Hướng Phùng, xã Hướng Sơn, Đoàn KT-QP 337</t>
  </si>
  <si>
    <t>xã Hướng Linh, xã Hướng Tân, xã Tân Hợp</t>
  </si>
  <si>
    <t>xã Tân Liên, xã Tân Lập</t>
  </si>
  <si>
    <t>xã Tân Long, xã Tân Thành</t>
  </si>
  <si>
    <t>xã A Dơi, xã Xy, xã A Túc</t>
  </si>
  <si>
    <t>xã Thanh, xã A Xing</t>
  </si>
  <si>
    <t>xã Thuận, xã Hướng Lộc</t>
  </si>
  <si>
    <t>xã Húc, xã Ba Tầng</t>
  </si>
  <si>
    <t>Nguyễn Phi Cường</t>
  </si>
  <si>
    <t>Ngô Trung Sơn</t>
  </si>
  <si>
    <t>Phan Thành Danh</t>
  </si>
  <si>
    <t>Trần Văn Đông</t>
  </si>
  <si>
    <t>Nguyễn Thị Thúy Hằng</t>
  </si>
  <si>
    <t>Nguyễn Đăng Thái</t>
  </si>
  <si>
    <t>Trần Thị Thương</t>
  </si>
  <si>
    <t>Hồ Văn Toàn (Pã Lãng)</t>
  </si>
  <si>
    <t>Hồ Văn Vinh</t>
  </si>
  <si>
    <t>Hồ Văn Giang</t>
  </si>
  <si>
    <t>Nguyễn Thị Phương Mai</t>
  </si>
  <si>
    <t>Lê Thị Hội (Pỉ Nguyên)</t>
  </si>
  <si>
    <t>Nguyễn Đình Thi</t>
  </si>
  <si>
    <t>Trần Đức Trung</t>
  </si>
  <si>
    <t>Hồ Thị Tư</t>
  </si>
  <si>
    <t>Phạm Huy Văn</t>
  </si>
  <si>
    <t>Trần Thị Dạn</t>
  </si>
  <si>
    <t>Nguyễn Ngọc Khoa</t>
  </si>
  <si>
    <t>Lê Văn Minh</t>
  </si>
  <si>
    <t>Nguyễn Hoài Nam</t>
  </si>
  <si>
    <t>Lê Quang Thuận</t>
  </si>
  <si>
    <t>Hồ Thị Thanh Thủy</t>
  </si>
  <si>
    <t>Hoàng Văn Trung</t>
  </si>
  <si>
    <t>Nguyễn Anh Tuấn</t>
  </si>
  <si>
    <t>Hà Ngọc Giao</t>
  </si>
  <si>
    <t>Nguyễn Thị Huyền</t>
  </si>
  <si>
    <t>Hoàng Thị Lan</t>
  </si>
  <si>
    <t>Lê Thị Uyên Như</t>
  </si>
  <si>
    <t>Nguyễn Minh Tâm</t>
  </si>
  <si>
    <t>Lâm Thị Thu</t>
  </si>
  <si>
    <t>Hồ Duy Tuấn</t>
  </si>
  <si>
    <t>Hồ Thị Thu Hằng</t>
  </si>
  <si>
    <t>Lê Thị Hằng</t>
  </si>
  <si>
    <t>Võ Tấn Lộc</t>
  </si>
  <si>
    <t>Trương Thị Thu Thủy</t>
  </si>
  <si>
    <t>Võ Thị Hồng Thương</t>
  </si>
  <si>
    <t>Lê Thị Kim Trang</t>
  </si>
  <si>
    <t>Lê Bá Vân</t>
  </si>
  <si>
    <t>Nguyễn Hữu Dũng</t>
  </si>
  <si>
    <t>Nguyễn Hữu Đoài</t>
  </si>
  <si>
    <t>Võ Thị Huế</t>
  </si>
  <si>
    <t>Nguyễn Quang Lâm</t>
  </si>
  <si>
    <t>Nguyễn Văn Minh</t>
  </si>
  <si>
    <t>Võ Thanh</t>
  </si>
  <si>
    <t>Trần Thái Thiên</t>
  </si>
  <si>
    <t>Hồ Thao Bôn Minh</t>
  </si>
  <si>
    <t>Hồ Văn Ngoai</t>
  </si>
  <si>
    <t>Hồ Thị Thoan</t>
  </si>
  <si>
    <t>Hồ Sỹ Vinh</t>
  </si>
  <si>
    <t>Hồ Thị Xáo</t>
  </si>
  <si>
    <t>Hồ A Dược</t>
  </si>
  <si>
    <t>Hồ Thị Lệ Hà</t>
  </si>
  <si>
    <t>Lê Xuân Hà</t>
  </si>
  <si>
    <t>Trương Thị Mỹ Hạnh</t>
  </si>
  <si>
    <t>Nguyễn Phú Sơn</t>
  </si>
  <si>
    <t>Đoàn Thị Kim Dung</t>
  </si>
  <si>
    <t>Trần Đình Dũng</t>
  </si>
  <si>
    <t>Lâm Chí Đức</t>
  </si>
  <si>
    <t>Hồ Thị Minh</t>
  </si>
  <si>
    <t>Hồ A Pườn</t>
  </si>
  <si>
    <t>Phạm Trọng Hổ</t>
  </si>
  <si>
    <t>Trần Thị Sâm</t>
  </si>
  <si>
    <t>Nguyễn Hữu Thể</t>
  </si>
  <si>
    <t>Hồ Ngọc Tình</t>
  </si>
  <si>
    <t>Phan Minh Vinh</t>
  </si>
  <si>
    <t>Mẫu số 26/ BCĐBHĐND</t>
  </si>
  <si>
    <t>BAN BẦU CỬ ĐẠI BIỂU</t>
  </si>
  <si>
    <t>HỘI ĐỒNG NHÂN DÂN</t>
  </si>
  <si>
    <t>....................................</t>
  </si>
  <si>
    <t>ĐƠN VỊ BẦU CỬ SỐ .........</t>
  </si>
  <si>
    <t>BIÊN BẢN XÁC ĐỊNH KẾT QUẢ BẦU CỬ</t>
  </si>
  <si>
    <t>Ở ĐƠN VỊ BẦU CỬ SỐ ...................</t>
  </si>
  <si>
    <t xml:space="preserve">      Vào hồi …….. giờ ……phút, ngày ….. tháng 5 năm 2016, Ban bầu cử đại biểu Hội đồng nhân dân ...................................................... gồm có:</t>
  </si>
  <si>
    <t xml:space="preserve">- Số phiếu bầu cho mỗi người ứng cử như sau: </t>
  </si>
  <si>
    <t>……………………………………………………………………………………………</t>
  </si>
  <si>
    <t>..............................................................................................................................................................</t>
  </si>
  <si>
    <r>
      <t>Những khiếu nại, tố cáo trong quá trình bầu cử do Ban bầu cử đã giải quyết, cách giải quyết:</t>
    </r>
  </si>
  <si>
    <t xml:space="preserve">Những khiếu nại, tố cáo chuyển đến Uỷ ban bầu cử: </t>
  </si>
  <si>
    <t xml:space="preserve">        Biên bản xác định, kết quả bầu cử đại biểu Hội đồng nhân dân .......................................... ở đơn vị bầu cử số ........... được lập thành 04 bản và được gửi đến Ủy ban bầu cử, Thường trực Hội đồng nhân dân, Ủy ban nhân dân, Ban thường trực Ủy ban Mặt trận Tổ quốc Việt Nam ............................................................</t>
  </si>
  <si>
    <t>Các tài liệu kèm theo:</t>
  </si>
  <si>
    <t>TM. BAN BẦU CỬ
TRƯỞNG BAN</t>
  </si>
  <si>
    <t>CÁC PHÓ TRƯỞNG BAN</t>
  </si>
  <si>
    <r>
      <t>Gồm:</t>
    </r>
    <r>
      <rPr>
        <sz val="14"/>
        <rFont val="Times New Roman"/>
        <family val="1"/>
      </rPr>
      <t xml:space="preserve"> ..........................................................................................................</t>
    </r>
  </si>
  <si>
    <t>CỬ TRI CHỨNG KIẾN KIỂM PHIẾU</t>
  </si>
  <si>
    <t xml:space="preserve">         Theo Quyết định số: ........./QĐ-UBBC, ngày ...... tháng ....... năm 2016 của Ủy ban bầu cử ................................................... thì đơn vị bầu cử số ....... được bầu ....... đại biểu Hội đồng nhân dân ..............................................................</t>
  </si>
  <si>
    <t xml:space="preserve">          Đã họp tại ................................................. để lập biên bản xác định kết quả bầu cử đại biểu Hội đồng nhân dân ............................... khóa ......... nhiệm kỳ 2016-2021 tại các khu vực bỏ phiếu của đơn vị bầu cử đại biểu Hội đồng nhân dân số ............ gồm: .........................................
..........................................................................................................</t>
  </si>
  <si>
    <t xml:space="preserve">         Theo Quyết định số: ........./QĐ-UBBC, ngày ...... tháng ....... năm 2016 của Ủy ban bầu cử ................................................... thì đơn vị bầu cử số .......... có ........... người ứng cử đại biểu Hội đồng nhân dân.</t>
  </si>
  <si>
    <t xml:space="preserve">         Sau khi kiểm tra và tổng hợp kết quả từ Biên bản kết quả kiểm phiếu bầu cử do các Tổ bầu cử chuyển đến, kết quả bầu cử đại biểu Hội đồng nhân dân ................................. ở đơn vị bầu cử số ....... như sau: </t>
  </si>
  <si>
    <t xml:space="preserve">         Tóm tắt những việc xảy ra:………………………………………..……..………………......</t>
  </si>
  <si>
    <t xml:space="preserve">              b) Các ông/bà có tên sau đây nhận được quá nửa số phiếu hợp lệ và có nhiều phiếu hơn, đã trúng cử đại biểu Hội đồng nhân dân ................................ khóa ..........., nhiệm kỳ 2016-2021:</t>
  </si>
  <si>
    <t>so với tổng số cử tri của đơn vị bầu cử:...</t>
  </si>
  <si>
    <t xml:space="preserve">         Những khiếu nại, tố cáo trong quá trình bầu cử do các Tổ bầu cử đã giải quyết:</t>
  </si>
  <si>
    <t xml:space="preserve">         c) Theo ấn định của Ủy ban bầu cử ...................................., thì số đại biểu Hội đồng nhân dân .................................. được bầu ở đơn vị bầu cử số: ............ là ............. đại biểu, nay đã bầu được .......... đại biểu, còn thiếu ........... đại biểu.</t>
  </si>
  <si>
    <t>NGƯỜI LẬP BIỂU</t>
  </si>
  <si>
    <t>Ngày 22 tháng 5 năm 2016</t>
  </si>
  <si>
    <t>Cấp</t>
  </si>
  <si>
    <t xml:space="preserve">Số đại biểu được bầu của HĐND:   39 đại biểu </t>
  </si>
  <si>
    <t>Lập tại Huyện Hướng Hóa, ngày 22 tháng 5 năm 2016</t>
  </si>
  <si>
    <t>THỐNG KÊ KẾT QUẢ CUỘC BẦU CỬ ĐẠI BIỂU HỘI ĐỒNG NHÂN DÂN HUYỆN NHIỆM KỲ 2016-2021</t>
  </si>
  <si>
    <t>ĐẠI BIỂU HỘI ĐỒNG NHÂN DÂN HUYỆN HƯỚNG HÓA</t>
  </si>
  <si>
    <t>KHÓA  X, NHIỆM KỲ 2016-2021</t>
  </si>
  <si>
    <t>ĐẠI BIỂU HỘI ĐỒNG NHÂN DÂN HUYỆN HƯỚNG HÓA - KHÓA: X</t>
  </si>
  <si>
    <t>TM. ỦY BAN BẦU CỬ</t>
  </si>
  <si>
    <t>CHỦ TỊCH</t>
  </si>
  <si>
    <t>UỶ BAN BẦU CỬ</t>
  </si>
  <si>
    <t>Mẫu số 29A/ BCĐBQH</t>
  </si>
  <si>
    <t>HUYỆN HƯỚNG HÓA</t>
  </si>
  <si>
    <t>BIỂU THỐNG KÊ SƠ BỘ KẾT QUẢ CUỘC BẦU CỬ ĐẠI BIỂU QUỐC HỘI KHÓA XIV,
ĐẠI BIỂU HỘI ĐỒNG NHÂN DÂN CÁC CẤP NHIỆM KỲ 2016-2021</t>
  </si>
  <si>
    <t>I. KẾT QUẢ CUỘC BẦU CỬ ĐẠI BIỂU QUỐC HỘI, ĐẠI BIỂU HỘI ĐỒNG NHÂN DÂN:</t>
  </si>
  <si>
    <t xml:space="preserve">Cấp bầu cử </t>
  </si>
  <si>
    <t>Cử tri</t>
  </si>
  <si>
    <t>Khu vực bỏ phiếu</t>
  </si>
  <si>
    <t>Phiếu bầu cử</t>
  </si>
  <si>
    <t>Tổng số cử tri (trong danh sách)</t>
  </si>
  <si>
    <t>Số cử tri đi bỏ phiếu</t>
  </si>
  <si>
    <t>Tỷ lệ cử tri đi bỏ phiếu (%)</t>
  </si>
  <si>
    <t>Có 1 Khu vực BP</t>
  </si>
  <si>
    <t>&lt; 50% Cử tri đi
bỏ phiếu</t>
  </si>
  <si>
    <t>Bị hủy kết quả 
bầu cử</t>
  </si>
  <si>
    <t>Số ĐV bầu lại</t>
  </si>
  <si>
    <t>Số ĐV bầu thêm</t>
  </si>
  <si>
    <t>Tổng số</t>
  </si>
  <si>
    <t>Số KV bầu lại</t>
  </si>
  <si>
    <t>Số KV bầu thêm</t>
  </si>
  <si>
    <t>Tỷ lệ phiếu 
phát ra/thu vào (%)</t>
  </si>
  <si>
    <t>Số phiếu hợp lệ</t>
  </si>
  <si>
    <t>Tỷ lệ phiếu 
hợp lệ/thu vào (%)</t>
  </si>
  <si>
    <t>I.</t>
  </si>
  <si>
    <t>ĐẠI BIỂU QUỐC HỘI</t>
  </si>
  <si>
    <t>II</t>
  </si>
  <si>
    <t>ĐẠI BIỂU HĐND</t>
  </si>
  <si>
    <t>Cấp tỉnh</t>
  </si>
  <si>
    <t>Cấp huyện</t>
  </si>
  <si>
    <t>Cấp xã</t>
  </si>
  <si>
    <t>Tổng cộng</t>
  </si>
  <si>
    <t>II. CƠ CẤU, THÀNH PHẦN NGƯỜI TRÚNG CỬ ĐẠI BIỂU QUỐC HỘI</t>
  </si>
  <si>
    <t>Số ĐB được ấn định</t>
  </si>
  <si>
    <t>Số người trúng cử</t>
  </si>
  <si>
    <t>Nữ</t>
  </si>
  <si>
    <t>Dân tộc thiểu số</t>
  </si>
  <si>
    <t>Trẻ tuổi</t>
  </si>
  <si>
    <t>Ngoài Đảng</t>
  </si>
  <si>
    <t>Tái cử</t>
  </si>
  <si>
    <t>Tự ứng cử</t>
  </si>
  <si>
    <t>Trình độ chuyên môn</t>
  </si>
  <si>
    <t>Trình độ lý luận chính trị</t>
  </si>
  <si>
    <t>Cơ quan Đảng</t>
  </si>
  <si>
    <t>Chính quyền</t>
  </si>
  <si>
    <t>UBMT và TC thành viên của MTTQ</t>
  </si>
  <si>
    <t>Tòa án nhân dân</t>
  </si>
  <si>
    <t>Viện kiểm sát nhân dân</t>
  </si>
  <si>
    <t>Quân đội, công an</t>
  </si>
  <si>
    <t>Cơ quan, đơn vị khác</t>
  </si>
  <si>
    <t>Dưới đại học</t>
  </si>
  <si>
    <t>Đại học</t>
  </si>
  <si>
    <t>Sau đại học</t>
  </si>
  <si>
    <t>Trung cấp</t>
  </si>
  <si>
    <t>Cao cấp</t>
  </si>
  <si>
    <t>III. CƠ CẤU NGƯỜI TRÚNG CỬ ĐẠI BIỂU HỘI ĐỒNG NHÂN DÂN</t>
  </si>
  <si>
    <t>Cấp 
bầu cử</t>
  </si>
  <si>
    <t>Số ĐB trúng cử</t>
  </si>
  <si>
    <r>
      <t>Tái cử</t>
    </r>
    <r>
      <rPr>
        <i/>
        <sz val="11"/>
        <color indexed="8"/>
        <rFont val="Times New Roman"/>
        <family val="1"/>
      </rPr>
      <t xml:space="preserve"> 
(tỷ lệ so với người trúng cử)</t>
    </r>
  </si>
  <si>
    <t>Trình độ chuyên môn 
(tỷ lệ %)</t>
  </si>
  <si>
    <t>Trình độ lý luận chính trị (tỷ lệ %)</t>
  </si>
  <si>
    <t>Số
(Ng)</t>
  </si>
  <si>
    <t>Tỷ lệ
(%)</t>
  </si>
  <si>
    <t>IV. THÀNH PHẦN NGƯỜI TRÚNG CỬ ĐẠI BIỂU HỘI ĐỒNG NHÂN DÂN</t>
  </si>
  <si>
    <t>11a</t>
  </si>
  <si>
    <t>Loại hình CQ</t>
  </si>
  <si>
    <t>4a</t>
  </si>
  <si>
    <t>14a</t>
  </si>
  <si>
    <t>X.loại CM</t>
  </si>
  <si>
    <t>Sau ĐH</t>
  </si>
  <si>
    <t>Dưới ĐH</t>
  </si>
  <si>
    <t>tuổi (Không nhập vào cột này)</t>
  </si>
  <si>
    <t>Sơ cấp</t>
  </si>
  <si>
    <t>Cử nhân</t>
  </si>
  <si>
    <t>Đ.học</t>
  </si>
  <si>
    <t>Kinh</t>
  </si>
  <si>
    <t>Không</t>
  </si>
  <si>
    <t>Thiên chúa</t>
  </si>
  <si>
    <t>Khổng</t>
  </si>
  <si>
    <t>Cao đài</t>
  </si>
  <si>
    <t>Vân K</t>
  </si>
  <si>
    <t>PK</t>
  </si>
  <si>
    <t>VKS</t>
  </si>
  <si>
    <t>Tòa án</t>
  </si>
  <si>
    <t>Khác</t>
  </si>
  <si>
    <t>CQ Đảng</t>
  </si>
  <si>
    <t>LLVT</t>
  </si>
  <si>
    <t>Ch quyền</t>
  </si>
  <si>
    <r>
      <t xml:space="preserve">         Căn cứ vào kết quả ghi trên đây, Ban bầu cử đại biểu Hội đồng nhân dân </t>
    </r>
    <r>
      <rPr>
        <sz val="13"/>
        <rFont val="Times New Roman"/>
        <family val="1"/>
      </rPr>
      <t>Huyện Hướng Hóa kết luận:</t>
    </r>
  </si>
  <si>
    <t>Hồ Thị Thiệt</t>
  </si>
  <si>
    <t>Nam</t>
  </si>
  <si>
    <t>10/5/1976</t>
  </si>
  <si>
    <t xml:space="preserve">Xã Hải Vĩnh, huyện Hải Lăng, tỉnh Quảng Trị </t>
  </si>
  <si>
    <t>Khu phố 10, Phường 5, Thành phố Đông Hà, tỉnh Quảng Trị</t>
  </si>
  <si>
    <t>UVTV, Trưởng ban Tổ chức Huyện ủy</t>
  </si>
  <si>
    <t xml:space="preserve">Huyện ủy, huyện Hướng Hóa, tỉnh Quảng Trị </t>
  </si>
  <si>
    <t>19/11/2001</t>
  </si>
  <si>
    <t xml:space="preserve">12/12 </t>
  </si>
  <si>
    <t xml:space="preserve">Đại học Kinh tế, Đại học Luật; Đại học Tổ chức </t>
  </si>
  <si>
    <t>Anh chứng chỉ C</t>
  </si>
  <si>
    <t xml:space="preserve">Không </t>
  </si>
  <si>
    <t xml:space="preserve">Thị trấn Cửa Tùng, huyện Vĩnh Linh, tỉnh Quảng Trị </t>
  </si>
  <si>
    <t xml:space="preserve">Khối 3A, Thị trấn Khe Sanh, huyện Hướng Hóa, tỉnh Quảng Trị </t>
  </si>
  <si>
    <t>Chuyên viên</t>
  </si>
  <si>
    <t xml:space="preserve">Liên Đoàn Lao động huyện Hướng Hóa, tỉnh Quảng Trị </t>
  </si>
  <si>
    <t>25/2/2013</t>
  </si>
  <si>
    <t>Cử nhân Luật, Cử nhân Triết học</t>
  </si>
  <si>
    <t>Anh chứng chỉ B</t>
  </si>
  <si>
    <t>Xã Hướng Lập, huyện Hướng Hóa, tỉnh Quảng Trị</t>
  </si>
  <si>
    <t>Vân Kiều</t>
  </si>
  <si>
    <t>Thôn Sê Pu, xã Hướng Lập, huyện Hướng Hóa, tỉnh Quảng Trị</t>
  </si>
  <si>
    <t>UVTV trực Đảng, Chủ tịch Hội Liên hiệp Phụ nữ xã</t>
  </si>
  <si>
    <t>22/12/2007</t>
  </si>
  <si>
    <t>12/12</t>
  </si>
  <si>
    <t>Sơ cấp ngành Công tác phụ Nữ</t>
  </si>
  <si>
    <t>HĐND xã nhiệm kỳ 2011-2016</t>
  </si>
  <si>
    <t>ĐÓNG &amp; THOÁT</t>
  </si>
  <si>
    <t>Tổng số người trúng cử trong danh sách này là:  4 người</t>
  </si>
  <si>
    <t>Ban 7</t>
  </si>
  <si>
    <t>Ban 8</t>
  </si>
  <si>
    <t>Điểm BC 1</t>
  </si>
  <si>
    <t>Điểm BC 2</t>
  </si>
  <si>
    <t>Điểm BC 3</t>
  </si>
  <si>
    <t>Điểm BC 4</t>
  </si>
  <si>
    <t>Điểm BC 5</t>
  </si>
  <si>
    <t>Điểm BC 6</t>
  </si>
  <si>
    <t>Điểm BC 7</t>
  </si>
  <si>
    <t>Điểm BC 8</t>
  </si>
  <si>
    <t>Điểm BC 9</t>
  </si>
  <si>
    <t>Điểm BC 10</t>
  </si>
  <si>
    <t>Điểm BC 11</t>
  </si>
  <si>
    <t>Xã H.Lập</t>
  </si>
  <si>
    <t>xã H.Việt</t>
  </si>
  <si>
    <t>xã Hướng Phùng</t>
  </si>
  <si>
    <t>xã Hướng Sơn</t>
  </si>
  <si>
    <t>Đoàn KT-QP 337</t>
  </si>
  <si>
    <t>xã Hướng Linh</t>
  </si>
  <si>
    <t>xã Tân Hợp</t>
  </si>
  <si>
    <t>xã Hướng Tân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</si>
</sst>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Đơn vị bầu cử số &quot;#"/>
    <numFmt numFmtId="173" formatCode="&quot;Tổ bầu cử số &quot;#\ "/>
    <numFmt numFmtId="174" formatCode="#&quot;.&quot;"/>
    <numFmt numFmtId="175" formatCode="&quot;Đơn vị bầu cử số &quot;#\ "/>
    <numFmt numFmtId="176" formatCode="0.000"/>
    <numFmt numFmtId="177" formatCode="0.0"/>
    <numFmt numFmtId="178" formatCode="0.0000"/>
    <numFmt numFmtId="179" formatCode="#,##0;[Red]\-#,##0;&quot;-&quot;"/>
    <numFmt numFmtId="180" formatCode="#,##0.0;[Red]\-#,##0.0;&quot;-&quot;"/>
    <numFmt numFmtId="181" formatCode="#,##0.00;[Red]\-#,##0.00;&quot;-&quot;"/>
    <numFmt numFmtId="182" formatCode="0.00000"/>
    <numFmt numFmtId="183" formatCode="[$-42A]dd\ mmmm\ yyyy"/>
    <numFmt numFmtId="184" formatCode="[$-42A]h:mm:ss\ AM/PM"/>
    <numFmt numFmtId="185" formatCode="00"/>
    <numFmt numFmtId="186" formatCode="[$-409]dddd\,\ mmmm\ dd\,\ yyyy"/>
  </numFmts>
  <fonts count="80">
    <font>
      <sz val="12"/>
      <name val="Times New Roman"/>
      <family val="0"/>
    </font>
    <font>
      <sz val="11"/>
      <color indexed="8"/>
      <name val="Calibri"/>
      <family val="2"/>
    </font>
    <font>
      <b/>
      <sz val="14"/>
      <name val="Times New Roman"/>
      <family val="1"/>
    </font>
    <font>
      <b/>
      <sz val="18"/>
      <name val="Times New Roman"/>
      <family val="1"/>
    </font>
    <font>
      <i/>
      <sz val="12"/>
      <name val="Times New Roman"/>
      <family val="1"/>
    </font>
    <font>
      <b/>
      <i/>
      <sz val="16"/>
      <name val="Times New Roman"/>
      <family val="1"/>
    </font>
    <font>
      <sz val="10"/>
      <name val="Times New Roman"/>
      <family val="1"/>
    </font>
    <font>
      <b/>
      <sz val="10"/>
      <name val="Times New Roman"/>
      <family val="1"/>
    </font>
    <font>
      <i/>
      <sz val="7"/>
      <name val="Times New Roman"/>
      <family val="1"/>
    </font>
    <font>
      <b/>
      <sz val="9"/>
      <name val="Times New Roman"/>
      <family val="1"/>
    </font>
    <font>
      <i/>
      <sz val="10"/>
      <name val="Times New Roman"/>
      <family val="1"/>
    </font>
    <font>
      <sz val="8"/>
      <name val="Times New Roman"/>
      <family val="1"/>
    </font>
    <font>
      <b/>
      <sz val="12"/>
      <name val="Times New Roman"/>
      <family val="1"/>
    </font>
    <font>
      <b/>
      <sz val="11"/>
      <name val="Times New Roman"/>
      <family val="1"/>
    </font>
    <font>
      <b/>
      <sz val="14"/>
      <color indexed="10"/>
      <name val="Times New Roman"/>
      <family val="1"/>
    </font>
    <font>
      <sz val="14"/>
      <name val="Times New Roman"/>
      <family val="1"/>
    </font>
    <font>
      <b/>
      <sz val="16"/>
      <name val="Times New Roman"/>
      <family val="1"/>
    </font>
    <font>
      <sz val="20"/>
      <name val="Times New Roman"/>
      <family val="1"/>
    </font>
    <font>
      <b/>
      <sz val="8"/>
      <name val="Times New Roman"/>
      <family val="1"/>
    </font>
    <font>
      <i/>
      <sz val="11"/>
      <name val="Times New Roman"/>
      <family val="1"/>
    </font>
    <font>
      <sz val="11"/>
      <name val="Times New Roman"/>
      <family val="1"/>
    </font>
    <font>
      <sz val="13"/>
      <name val="Times New Roman"/>
      <family val="1"/>
    </font>
    <font>
      <b/>
      <sz val="13"/>
      <name val="Times New Roman"/>
      <family val="1"/>
    </font>
    <font>
      <vertAlign val="superscript"/>
      <sz val="12"/>
      <name val="Times New Roman"/>
      <family val="1"/>
    </font>
    <font>
      <b/>
      <i/>
      <sz val="10"/>
      <name val="Times New Roman"/>
      <family val="1"/>
    </font>
    <font>
      <b/>
      <i/>
      <sz val="11"/>
      <name val="Times New Roman"/>
      <family val="1"/>
    </font>
    <font>
      <vertAlign val="superscript"/>
      <sz val="12"/>
      <name val="Symbol"/>
      <family val="1"/>
    </font>
    <font>
      <sz val="13"/>
      <color indexed="10"/>
      <name val="Times New Roman"/>
      <family val="1"/>
    </font>
    <font>
      <sz val="13"/>
      <color indexed="60"/>
      <name val="Times New Roman"/>
      <family val="1"/>
    </font>
    <font>
      <vertAlign val="superscript"/>
      <sz val="13"/>
      <name val="Times New Roman"/>
      <family val="1"/>
    </font>
    <font>
      <sz val="9"/>
      <name val="Tahoma"/>
      <family val="2"/>
    </font>
    <font>
      <sz val="9"/>
      <color indexed="39"/>
      <name val="Tahoma"/>
      <family val="2"/>
    </font>
    <font>
      <sz val="10"/>
      <color indexed="10"/>
      <name val="Tahoma"/>
      <family val="2"/>
    </font>
    <font>
      <vertAlign val="superscript"/>
      <sz val="11"/>
      <name val="Times New Roman"/>
      <family val="1"/>
    </font>
    <font>
      <i/>
      <sz val="11"/>
      <color indexed="8"/>
      <name val="Times New Roman"/>
      <family val="1"/>
    </font>
    <font>
      <b/>
      <sz val="12"/>
      <color indexed="10"/>
      <name val="Times New Roman"/>
      <family val="1"/>
    </font>
    <font>
      <b/>
      <sz val="12"/>
      <color indexed="12"/>
      <name val="Times New Roman"/>
      <family val="1"/>
    </font>
    <font>
      <b/>
      <sz val="12"/>
      <color indexed="60"/>
      <name val="Times New Roman"/>
      <family val="1"/>
    </font>
    <font>
      <b/>
      <sz val="8"/>
      <color indexed="10"/>
      <name val="Times New Roman"/>
      <family val="1"/>
    </font>
    <font>
      <sz val="11"/>
      <color indexed="8"/>
      <name val="Times New Roman"/>
      <family val="1"/>
    </font>
    <font>
      <sz val="13"/>
      <color indexed="18"/>
      <name val="Times New Roman"/>
      <family val="1"/>
    </font>
    <font>
      <sz val="11"/>
      <color indexed="18"/>
      <name val="Times New Roman"/>
      <family val="1"/>
    </font>
    <font>
      <i/>
      <sz val="10"/>
      <color indexed="8"/>
      <name val="Times New Roman"/>
      <family val="1"/>
    </font>
    <font>
      <sz val="13"/>
      <color indexed="8"/>
      <name val="Times New Roman"/>
      <family val="1"/>
    </font>
    <font>
      <sz val="12"/>
      <color indexed="18"/>
      <name val="Times New Roman"/>
      <family val="1"/>
    </font>
    <font>
      <b/>
      <sz val="12"/>
      <color indexed="18"/>
      <name val="Times New Roman"/>
      <family val="1"/>
    </font>
    <font>
      <i/>
      <sz val="9"/>
      <color indexed="8"/>
      <name val="Times New Roman"/>
      <family val="1"/>
    </font>
    <font>
      <sz val="12"/>
      <color indexed="10"/>
      <name val="Times New Roman"/>
      <family val="1"/>
    </font>
    <font>
      <sz val="12"/>
      <color indexed="60"/>
      <name val="Times New Roman"/>
      <family val="1"/>
    </font>
    <font>
      <sz val="9"/>
      <color indexed="10"/>
      <name val="Times New Roman"/>
      <family val="1"/>
    </font>
    <font>
      <sz val="6"/>
      <color indexed="47"/>
      <name val="Times New Roman"/>
      <family val="1"/>
    </font>
    <font>
      <i/>
      <sz val="8"/>
      <color indexed="8"/>
      <name val="Times New Roman"/>
      <family val="1"/>
    </font>
    <font>
      <b/>
      <sz val="11"/>
      <color indexed="8"/>
      <name val="Times New Roman"/>
      <family val="1"/>
    </font>
    <font>
      <sz val="10"/>
      <color indexed="8"/>
      <name val="Times New Roman"/>
      <family val="1"/>
    </font>
    <font>
      <b/>
      <sz val="11"/>
      <color indexed="10"/>
      <name val="Times New Roman"/>
      <family val="1"/>
    </font>
    <font>
      <sz val="12"/>
      <color indexed="12"/>
      <name val="Times New Roman"/>
      <family val="1"/>
    </font>
    <font>
      <sz val="10"/>
      <color indexed="9"/>
      <name val="Times New Roman"/>
      <family val="1"/>
    </font>
    <font>
      <sz val="12"/>
      <color indexed="50"/>
      <name val="Times New Roman"/>
      <family val="1"/>
    </font>
    <font>
      <b/>
      <sz val="18"/>
      <color indexed="56"/>
      <name val="Times New Roman"/>
      <family val="1"/>
    </font>
    <font>
      <b/>
      <sz val="16"/>
      <color indexed="60"/>
      <name val="Times New Roman"/>
      <family val="1"/>
    </font>
    <font>
      <sz val="12"/>
      <color indexed="8"/>
      <name val="Times New Roman"/>
      <family val="1"/>
    </font>
    <font>
      <b/>
      <sz val="11"/>
      <color indexed="18"/>
      <name val="Times New Roman"/>
      <family val="1"/>
    </font>
    <font>
      <sz val="11"/>
      <color indexed="6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36"/>
        <bgColor indexed="64"/>
      </patternFill>
    </fill>
    <fill>
      <patternFill patternType="solid">
        <fgColor indexed="13"/>
        <bgColor indexed="64"/>
      </patternFill>
    </fill>
    <fill>
      <patternFill patternType="solid">
        <fgColor indexed="5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style="thin"/>
      <right style="thin"/>
      <top style="thin"/>
      <bottom/>
    </border>
    <border>
      <left style="thin"/>
      <right style="thin"/>
      <top/>
      <bottom/>
    </border>
    <border>
      <left/>
      <right style="thin"/>
      <top style="hair"/>
      <bottom style="hair"/>
    </border>
    <border>
      <left style="thin"/>
      <right style="thin"/>
      <top style="hair"/>
      <bottom style="thin"/>
    </border>
    <border>
      <left/>
      <right style="thin"/>
      <top/>
      <bottom style="hair"/>
    </border>
    <border>
      <left/>
      <right style="thin"/>
      <top style="hair"/>
      <bottom style="thin"/>
    </border>
    <border>
      <left style="thin"/>
      <right/>
      <top style="thin"/>
      <bottom/>
    </border>
    <border>
      <left style="thin"/>
      <right style="thin"/>
      <top/>
      <bottom style="thin"/>
    </border>
    <border>
      <left style="thin"/>
      <right style="thin"/>
      <top style="thin"/>
      <bottom style="hair"/>
    </border>
    <border>
      <left style="thin"/>
      <right style="thin"/>
      <top style="hair"/>
      <bottom style="hair"/>
    </border>
    <border>
      <left/>
      <right style="thin"/>
      <top/>
      <bottom/>
    </border>
    <border>
      <left style="thin"/>
      <right/>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style="hair"/>
    </border>
    <border>
      <left/>
      <right style="thin"/>
      <top style="thin"/>
      <bottom style="hair"/>
    </border>
    <border>
      <left style="thin"/>
      <right/>
      <top style="hair"/>
      <bottom style="hair"/>
    </border>
    <border>
      <left/>
      <right/>
      <top style="hair"/>
      <bottom style="hair"/>
    </border>
    <border>
      <left/>
      <right/>
      <top style="thin"/>
      <bottom style="hair"/>
    </border>
    <border>
      <left style="thin"/>
      <right/>
      <top style="hair"/>
      <bottom style="thin"/>
    </border>
    <border>
      <left/>
      <right/>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1"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2" borderId="0" applyNumberFormat="0" applyBorder="0" applyAlignment="0" applyProtection="0"/>
    <xf numFmtId="0" fontId="64" fillId="17" borderId="0" applyNumberFormat="0" applyBorder="0" applyAlignment="0" applyProtection="0"/>
    <xf numFmtId="0" fontId="65" fillId="9" borderId="1" applyNumberFormat="0" applyAlignment="0" applyProtection="0"/>
    <xf numFmtId="0" fontId="66"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7"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 borderId="1" applyNumberFormat="0" applyAlignment="0" applyProtection="0"/>
    <xf numFmtId="0" fontId="73" fillId="0" borderId="6" applyNumberFormat="0" applyFill="0" applyAlignment="0" applyProtection="0"/>
    <xf numFmtId="0" fontId="74" fillId="10" borderId="0" applyNumberFormat="0" applyBorder="0" applyAlignment="0" applyProtection="0"/>
    <xf numFmtId="0" fontId="0" fillId="0" borderId="0">
      <alignment/>
      <protection/>
    </xf>
    <xf numFmtId="0" fontId="1" fillId="0" borderId="0">
      <alignment/>
      <protection/>
    </xf>
    <xf numFmtId="0" fontId="0" fillId="5" borderId="7" applyNumberFormat="0" applyFont="0" applyAlignment="0" applyProtection="0"/>
    <xf numFmtId="0" fontId="75" fillId="9"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45">
    <xf numFmtId="0" fontId="0" fillId="0" borderId="0" xfId="0"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0" fillId="0" borderId="0" xfId="55" applyFont="1">
      <alignment/>
      <protection/>
    </xf>
    <xf numFmtId="0" fontId="0" fillId="0" borderId="0" xfId="55">
      <alignment/>
      <protection/>
    </xf>
    <xf numFmtId="0" fontId="2" fillId="0" borderId="10" xfId="55" applyFont="1" applyFill="1" applyBorder="1" applyAlignment="1">
      <alignment horizontal="center"/>
      <protection/>
    </xf>
    <xf numFmtId="0" fontId="15" fillId="0" borderId="10" xfId="55" applyFont="1" applyFill="1" applyBorder="1" applyAlignment="1">
      <alignment horizontal="center"/>
      <protection/>
    </xf>
    <xf numFmtId="0" fontId="2" fillId="0" borderId="10" xfId="55" applyFont="1" applyFill="1" applyBorder="1" applyAlignment="1">
      <alignment horizontal="center" wrapText="1"/>
      <protection/>
    </xf>
    <xf numFmtId="0" fontId="2" fillId="0" borderId="10" xfId="55" applyNumberFormat="1" applyFont="1" applyFill="1" applyBorder="1" applyAlignment="1">
      <alignment horizontal="center"/>
      <protection/>
    </xf>
    <xf numFmtId="0" fontId="2" fillId="0" borderId="11" xfId="55" applyFont="1" applyFill="1" applyBorder="1" applyAlignment="1">
      <alignment horizontal="center" vertical="center" wrapText="1"/>
      <protection/>
    </xf>
    <xf numFmtId="0" fontId="15" fillId="0" borderId="11" xfId="55" applyFont="1" applyFill="1" applyBorder="1" applyAlignment="1">
      <alignment horizontal="center" vertical="center" wrapText="1"/>
      <protection/>
    </xf>
    <xf numFmtId="0" fontId="14" fillId="0" borderId="11" xfId="55" applyNumberFormat="1" applyFont="1" applyFill="1" applyBorder="1" applyAlignment="1">
      <alignment horizontal="center" vertical="center" wrapText="1"/>
      <protection/>
    </xf>
    <xf numFmtId="0" fontId="0" fillId="0" borderId="0" xfId="55" applyFont="1" applyFill="1" applyAlignment="1">
      <alignment horizontal="center" vertical="center" wrapText="1"/>
      <protection/>
    </xf>
    <xf numFmtId="0" fontId="15" fillId="0" borderId="11" xfId="55" applyFont="1" applyFill="1" applyBorder="1" applyAlignment="1">
      <alignment horizontal="center"/>
      <protection/>
    </xf>
    <xf numFmtId="0" fontId="15" fillId="0" borderId="11" xfId="55" applyFont="1" applyFill="1" applyBorder="1" applyAlignment="1">
      <alignment wrapText="1"/>
      <protection/>
    </xf>
    <xf numFmtId="0" fontId="15" fillId="0" borderId="11" xfId="55" applyNumberFormat="1" applyFont="1" applyFill="1" applyBorder="1" applyAlignment="1">
      <alignment horizontal="center"/>
      <protection/>
    </xf>
    <xf numFmtId="0" fontId="0" fillId="0" borderId="0" xfId="55" applyFont="1" applyFill="1">
      <alignment/>
      <protection/>
    </xf>
    <xf numFmtId="0" fontId="15" fillId="0" borderId="0" xfId="55" applyFont="1" applyFill="1" applyAlignment="1">
      <alignment wrapText="1"/>
      <protection/>
    </xf>
    <xf numFmtId="0" fontId="0" fillId="0" borderId="0" xfId="55" applyFont="1" applyFill="1" applyAlignment="1">
      <alignment horizontal="center"/>
      <protection/>
    </xf>
    <xf numFmtId="0" fontId="0" fillId="0" borderId="0" xfId="55" applyFont="1" applyFill="1" applyAlignment="1">
      <alignment wrapText="1"/>
      <protection/>
    </xf>
    <xf numFmtId="0" fontId="0" fillId="0" borderId="0" xfId="55" applyNumberFormat="1" applyFont="1" applyFill="1" applyAlignment="1">
      <alignment horizontal="center"/>
      <protection/>
    </xf>
    <xf numFmtId="0" fontId="0" fillId="0" borderId="0" xfId="55" applyAlignment="1">
      <alignment horizontal="center"/>
      <protection/>
    </xf>
    <xf numFmtId="0" fontId="0" fillId="0" borderId="0" xfId="55" applyAlignment="1">
      <alignment wrapText="1"/>
      <protection/>
    </xf>
    <xf numFmtId="0" fontId="0" fillId="0" borderId="0" xfId="55" applyNumberFormat="1" applyAlignment="1">
      <alignment horizontal="center"/>
      <protection/>
    </xf>
    <xf numFmtId="0" fontId="0" fillId="0" borderId="0" xfId="0" applyAlignment="1">
      <alignment horizontal="center"/>
    </xf>
    <xf numFmtId="0" fontId="0" fillId="0" borderId="0" xfId="0" applyFill="1" applyAlignment="1">
      <alignment/>
    </xf>
    <xf numFmtId="173" fontId="0" fillId="0" borderId="0" xfId="0" applyNumberFormat="1" applyFill="1"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0" fontId="11" fillId="0" borderId="0" xfId="0" applyFont="1" applyAlignment="1">
      <alignment wrapText="1"/>
    </xf>
    <xf numFmtId="0" fontId="17" fillId="0" borderId="0" xfId="0" applyFont="1" applyAlignment="1">
      <alignment/>
    </xf>
    <xf numFmtId="0" fontId="11" fillId="0" borderId="11" xfId="0" applyFont="1" applyBorder="1" applyAlignment="1">
      <alignment wrapText="1"/>
    </xf>
    <xf numFmtId="0" fontId="17" fillId="18" borderId="0" xfId="0" applyFont="1" applyFill="1" applyAlignment="1">
      <alignment/>
    </xf>
    <xf numFmtId="0" fontId="0" fillId="18" borderId="0" xfId="0" applyFill="1" applyAlignment="1">
      <alignment wrapText="1"/>
    </xf>
    <xf numFmtId="0" fontId="0" fillId="18" borderId="0" xfId="0" applyFill="1" applyAlignment="1">
      <alignment/>
    </xf>
    <xf numFmtId="0" fontId="0" fillId="0" borderId="0" xfId="0" applyFill="1" applyAlignment="1">
      <alignment horizontal="left"/>
    </xf>
    <xf numFmtId="0" fontId="0" fillId="18" borderId="0" xfId="0" applyFill="1" applyBorder="1" applyAlignment="1">
      <alignment/>
    </xf>
    <xf numFmtId="0" fontId="0" fillId="18" borderId="0" xfId="0" applyFill="1" applyAlignment="1">
      <alignment horizontal="left"/>
    </xf>
    <xf numFmtId="0" fontId="0" fillId="18" borderId="0" xfId="0" applyFill="1" applyAlignment="1">
      <alignment horizontal="center" vertical="center"/>
    </xf>
    <xf numFmtId="0" fontId="0" fillId="0" borderId="0" xfId="0" applyBorder="1" applyAlignment="1">
      <alignment horizontal="center"/>
    </xf>
    <xf numFmtId="0" fontId="0" fillId="0" borderId="0" xfId="0" applyBorder="1" applyAlignment="1">
      <alignment horizontal="left" indent="1"/>
    </xf>
    <xf numFmtId="0" fontId="0" fillId="0" borderId="0" xfId="0" applyAlignment="1">
      <alignment horizontal="left" indent="1"/>
    </xf>
    <xf numFmtId="0" fontId="35" fillId="0" borderId="12"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hidden="1"/>
    </xf>
    <xf numFmtId="0" fontId="37" fillId="0" borderId="12" xfId="0" applyFont="1" applyFill="1" applyBorder="1" applyAlignment="1" applyProtection="1">
      <alignment horizontal="center" vertical="center" wrapText="1"/>
      <protection hidden="1"/>
    </xf>
    <xf numFmtId="0" fontId="38" fillId="0" borderId="12"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wrapText="1"/>
      <protection/>
    </xf>
    <xf numFmtId="0" fontId="11" fillId="0" borderId="0" xfId="0" applyFont="1" applyFill="1" applyAlignment="1">
      <alignment/>
    </xf>
    <xf numFmtId="0" fontId="39" fillId="0" borderId="0" xfId="56" applyFont="1">
      <alignment/>
      <protection/>
    </xf>
    <xf numFmtId="0" fontId="6" fillId="0" borderId="0" xfId="56" applyFont="1" applyProtection="1">
      <alignment/>
      <protection locked="0"/>
    </xf>
    <xf numFmtId="0" fontId="23" fillId="0" borderId="0" xfId="56" applyFont="1" applyAlignment="1" applyProtection="1">
      <alignment/>
      <protection locked="0"/>
    </xf>
    <xf numFmtId="0" fontId="13" fillId="0" borderId="0" xfId="56" applyFont="1" applyAlignment="1" applyProtection="1">
      <alignment horizontal="center"/>
      <protection locked="0"/>
    </xf>
    <xf numFmtId="0" fontId="12" fillId="0" borderId="0" xfId="56" applyFont="1" applyAlignment="1" applyProtection="1">
      <alignment/>
      <protection locked="0"/>
    </xf>
    <xf numFmtId="0" fontId="13" fillId="0" borderId="0" xfId="56" applyFont="1" applyAlignment="1" applyProtection="1">
      <alignment/>
      <protection locked="0"/>
    </xf>
    <xf numFmtId="0" fontId="24" fillId="0" borderId="0" xfId="56" applyFont="1" applyAlignment="1" applyProtection="1">
      <alignment horizontal="right"/>
      <protection locked="0"/>
    </xf>
    <xf numFmtId="0" fontId="21" fillId="0" borderId="0" xfId="56" applyFont="1" applyBorder="1" applyAlignment="1" applyProtection="1">
      <alignment horizontal="left" vertical="center"/>
      <protection locked="0"/>
    </xf>
    <xf numFmtId="0" fontId="39" fillId="0" borderId="0" xfId="56" applyFont="1" applyAlignment="1" applyProtection="1">
      <alignment vertical="center"/>
      <protection locked="0"/>
    </xf>
    <xf numFmtId="0" fontId="0" fillId="0" borderId="14" xfId="56" applyFont="1" applyBorder="1" applyAlignment="1" applyProtection="1">
      <alignment horizontal="center" vertical="center" wrapText="1"/>
      <protection hidden="1"/>
    </xf>
    <xf numFmtId="0" fontId="21" fillId="0" borderId="0" xfId="56" applyFont="1" applyAlignment="1" applyProtection="1">
      <alignment horizontal="justify" vertical="center" wrapText="1"/>
      <protection locked="0"/>
    </xf>
    <xf numFmtId="0" fontId="0" fillId="0" borderId="0" xfId="0" applyFont="1" applyBorder="1" applyAlignment="1">
      <alignment horizontal="left" indent="1"/>
    </xf>
    <xf numFmtId="0" fontId="0" fillId="0" borderId="0" xfId="0" applyFont="1" applyBorder="1" applyAlignment="1">
      <alignment horizontal="center"/>
    </xf>
    <xf numFmtId="0" fontId="40" fillId="0" borderId="0" xfId="56" applyFont="1" applyAlignment="1" applyProtection="1">
      <alignment vertical="center"/>
      <protection hidden="1"/>
    </xf>
    <xf numFmtId="0" fontId="41" fillId="0" borderId="0" xfId="56" applyFont="1" applyAlignment="1" applyProtection="1">
      <alignment vertical="center"/>
      <protection hidden="1"/>
    </xf>
    <xf numFmtId="174" fontId="40" fillId="0" borderId="0" xfId="56" applyNumberFormat="1" applyFont="1" applyAlignment="1" applyProtection="1">
      <alignment vertical="center"/>
      <protection hidden="1"/>
    </xf>
    <xf numFmtId="0" fontId="39" fillId="0" borderId="0" xfId="56" applyFont="1" applyAlignment="1" applyProtection="1">
      <alignment horizontal="left" vertical="center"/>
      <protection locked="0"/>
    </xf>
    <xf numFmtId="0" fontId="42" fillId="0" borderId="0" xfId="56" applyFont="1" applyAlignment="1" applyProtection="1">
      <alignment horizontal="right" vertical="center"/>
      <protection locked="0"/>
    </xf>
    <xf numFmtId="0" fontId="12" fillId="0" borderId="0" xfId="56" applyFont="1" applyAlignment="1" applyProtection="1">
      <alignment horizontal="centerContinuous" vertical="center"/>
      <protection locked="0"/>
    </xf>
    <xf numFmtId="0" fontId="39" fillId="0" borderId="0" xfId="56" applyFont="1" applyAlignment="1" applyProtection="1">
      <alignment horizontal="centerContinuous" vertical="center"/>
      <protection locked="0"/>
    </xf>
    <xf numFmtId="0" fontId="39" fillId="0" borderId="0" xfId="56" applyFont="1" applyAlignment="1" applyProtection="1">
      <alignment horizontal="centerContinuous" vertical="center" wrapText="1"/>
      <protection locked="0"/>
    </xf>
    <xf numFmtId="0" fontId="2" fillId="0" borderId="0" xfId="56" applyFont="1" applyAlignment="1" applyProtection="1">
      <alignment horizontal="left" vertical="center"/>
      <protection locked="0"/>
    </xf>
    <xf numFmtId="0" fontId="43" fillId="0" borderId="0" xfId="56" applyFont="1" applyAlignment="1" applyProtection="1">
      <alignment horizontal="right" vertical="center"/>
      <protection locked="0"/>
    </xf>
    <xf numFmtId="0" fontId="43" fillId="0" borderId="0" xfId="56" applyFont="1" applyAlignment="1" applyProtection="1">
      <alignment vertical="center"/>
      <protection locked="0"/>
    </xf>
    <xf numFmtId="0" fontId="21" fillId="0" borderId="0" xfId="56" applyFont="1" applyAlignment="1" applyProtection="1">
      <alignment vertical="center"/>
      <protection locked="0"/>
    </xf>
    <xf numFmtId="0" fontId="21" fillId="0" borderId="0" xfId="56" applyFont="1" applyAlignment="1" applyProtection="1">
      <alignment horizontal="right" vertical="center"/>
      <protection locked="0"/>
    </xf>
    <xf numFmtId="0" fontId="22" fillId="0" borderId="10" xfId="56" applyFont="1" applyBorder="1" applyAlignment="1" applyProtection="1">
      <alignment vertical="center"/>
      <protection locked="0"/>
    </xf>
    <xf numFmtId="0" fontId="22" fillId="0" borderId="0" xfId="56" applyFont="1" applyAlignment="1" applyProtection="1">
      <alignment vertical="center"/>
      <protection locked="0"/>
    </xf>
    <xf numFmtId="0" fontId="7" fillId="0" borderId="11" xfId="56" applyFont="1" applyBorder="1" applyAlignment="1" applyProtection="1">
      <alignment horizontal="center" vertical="center" wrapText="1"/>
      <protection locked="0"/>
    </xf>
    <xf numFmtId="0" fontId="0" fillId="0" borderId="11" xfId="56" applyFont="1" applyBorder="1" applyAlignment="1" applyProtection="1">
      <alignment horizontal="center" vertical="center" wrapText="1"/>
      <protection locked="0"/>
    </xf>
    <xf numFmtId="0" fontId="39" fillId="0" borderId="11" xfId="56" applyFont="1" applyBorder="1" applyAlignment="1" applyProtection="1">
      <alignment horizontal="center" vertical="center"/>
      <protection locked="0"/>
    </xf>
    <xf numFmtId="0" fontId="21" fillId="0" borderId="0" xfId="56" applyFont="1" applyBorder="1" applyAlignment="1" applyProtection="1">
      <alignment horizontal="justify" vertical="center" wrapText="1"/>
      <protection locked="0"/>
    </xf>
    <xf numFmtId="3" fontId="0" fillId="0" borderId="11" xfId="56" applyNumberFormat="1" applyFont="1" applyBorder="1" applyAlignment="1" applyProtection="1">
      <alignment vertical="center" wrapText="1"/>
      <protection locked="0"/>
    </xf>
    <xf numFmtId="4" fontId="0" fillId="0" borderId="11" xfId="56" applyNumberFormat="1" applyFont="1" applyBorder="1" applyAlignment="1" applyProtection="1">
      <alignment vertical="center" wrapText="1"/>
      <protection locked="0"/>
    </xf>
    <xf numFmtId="0" fontId="39" fillId="0" borderId="11" xfId="56" applyFont="1" applyBorder="1" applyAlignment="1" applyProtection="1">
      <alignment vertical="center"/>
      <protection locked="0"/>
    </xf>
    <xf numFmtId="0" fontId="22" fillId="0" borderId="0" xfId="56" applyFont="1" applyBorder="1" applyAlignment="1" applyProtection="1">
      <alignment vertical="center"/>
      <protection locked="0"/>
    </xf>
    <xf numFmtId="0" fontId="39" fillId="0" borderId="0" xfId="56" applyFont="1" applyBorder="1" applyAlignment="1" applyProtection="1">
      <alignment vertical="center"/>
      <protection locked="0"/>
    </xf>
    <xf numFmtId="0" fontId="0" fillId="0" borderId="14" xfId="56" applyFont="1" applyBorder="1" applyAlignment="1" applyProtection="1">
      <alignment horizontal="center" vertical="center" wrapText="1"/>
      <protection locked="0"/>
    </xf>
    <xf numFmtId="0" fontId="0" fillId="0" borderId="14" xfId="56" applyFont="1" applyBorder="1" applyAlignment="1" applyProtection="1">
      <alignment horizontal="centerContinuous" vertical="center" wrapText="1"/>
      <protection locked="0"/>
    </xf>
    <xf numFmtId="0" fontId="0" fillId="0" borderId="15" xfId="56" applyFont="1" applyBorder="1" applyAlignment="1" applyProtection="1">
      <alignment horizontal="centerContinuous" vertical="center" wrapText="1"/>
      <protection locked="0"/>
    </xf>
    <xf numFmtId="0" fontId="0" fillId="0" borderId="16" xfId="56" applyFont="1" applyBorder="1" applyAlignment="1" applyProtection="1">
      <alignment horizontal="center" vertical="center" wrapText="1"/>
      <protection locked="0"/>
    </xf>
    <xf numFmtId="0" fontId="0" fillId="0" borderId="17" xfId="56" applyFont="1" applyBorder="1" applyAlignment="1" applyProtection="1">
      <alignment horizontal="centerContinuous" vertical="center" wrapText="1"/>
      <protection locked="0"/>
    </xf>
    <xf numFmtId="0" fontId="22" fillId="0" borderId="0" xfId="56" applyFont="1" applyAlignment="1" applyProtection="1">
      <alignment horizontal="justify" vertical="center"/>
      <protection locked="0"/>
    </xf>
    <xf numFmtId="3" fontId="39" fillId="0" borderId="0" xfId="56" applyNumberFormat="1" applyFont="1" applyAlignment="1" applyProtection="1">
      <alignment vertical="center"/>
      <protection locked="0"/>
    </xf>
    <xf numFmtId="0" fontId="21" fillId="0" borderId="0" xfId="56" applyNumberFormat="1" applyFont="1" applyAlignment="1" applyProtection="1">
      <alignment horizontal="justify" vertical="center" wrapText="1"/>
      <protection locked="0"/>
    </xf>
    <xf numFmtId="0" fontId="6" fillId="0" borderId="0" xfId="56" applyFont="1" applyAlignment="1" applyProtection="1">
      <alignment horizontal="left" vertical="center"/>
      <protection locked="0"/>
    </xf>
    <xf numFmtId="0" fontId="19" fillId="0" borderId="0" xfId="56" applyFont="1" applyAlignment="1" applyProtection="1">
      <alignment vertical="center"/>
      <protection locked="0"/>
    </xf>
    <xf numFmtId="0" fontId="22" fillId="0" borderId="0" xfId="56" applyFont="1" applyAlignment="1" applyProtection="1">
      <alignment vertical="center" wrapText="1"/>
      <protection locked="0"/>
    </xf>
    <xf numFmtId="0" fontId="22" fillId="0" borderId="0" xfId="56" applyFont="1" applyAlignment="1" applyProtection="1">
      <alignment horizontal="center" vertical="center" wrapText="1"/>
      <protection locked="0"/>
    </xf>
    <xf numFmtId="0" fontId="25" fillId="0" borderId="0" xfId="56" applyFont="1" applyAlignment="1" applyProtection="1">
      <alignment horizontal="center" vertical="center" wrapText="1"/>
      <protection locked="0"/>
    </xf>
    <xf numFmtId="0" fontId="19" fillId="0" borderId="0" xfId="56" applyFont="1" applyAlignment="1" applyProtection="1">
      <alignment vertical="center" wrapText="1"/>
      <protection locked="0"/>
    </xf>
    <xf numFmtId="0" fontId="21" fillId="0" borderId="0" xfId="56" applyFont="1" applyAlignment="1" applyProtection="1">
      <alignment horizontal="center" vertical="center" wrapText="1"/>
      <protection locked="0"/>
    </xf>
    <xf numFmtId="0" fontId="21" fillId="0" borderId="0" xfId="56" applyFont="1" applyAlignment="1" applyProtection="1">
      <alignment horizontal="left" vertical="center" wrapText="1"/>
      <protection locked="0"/>
    </xf>
    <xf numFmtId="0" fontId="39" fillId="0" borderId="0" xfId="56" applyFont="1" applyAlignment="1" applyProtection="1">
      <alignment vertical="center" wrapText="1"/>
      <protection locked="0"/>
    </xf>
    <xf numFmtId="174" fontId="44" fillId="0" borderId="11" xfId="56" applyNumberFormat="1" applyFont="1" applyBorder="1" applyAlignment="1" applyProtection="1">
      <alignment horizontal="center" vertical="center" wrapText="1"/>
      <protection hidden="1"/>
    </xf>
    <xf numFmtId="3" fontId="44" fillId="0" borderId="11" xfId="56" applyNumberFormat="1" applyFont="1" applyBorder="1" applyAlignment="1" applyProtection="1">
      <alignment horizontal="center" vertical="center" wrapText="1"/>
      <protection hidden="1"/>
    </xf>
    <xf numFmtId="2" fontId="44" fillId="0" borderId="11" xfId="59" applyNumberFormat="1" applyFont="1" applyBorder="1" applyAlignment="1" applyProtection="1">
      <alignment horizontal="center" vertical="center" wrapText="1"/>
      <protection hidden="1"/>
    </xf>
    <xf numFmtId="4" fontId="44" fillId="0" borderId="11" xfId="56" applyNumberFormat="1" applyFont="1" applyBorder="1" applyAlignment="1" applyProtection="1">
      <alignment horizontal="center" vertical="center" wrapText="1"/>
      <protection hidden="1"/>
    </xf>
    <xf numFmtId="3" fontId="45" fillId="0" borderId="11" xfId="56" applyNumberFormat="1" applyFont="1" applyBorder="1" applyAlignment="1" applyProtection="1">
      <alignment horizontal="center" vertical="center" wrapText="1"/>
      <protection hidden="1"/>
    </xf>
    <xf numFmtId="2" fontId="45" fillId="0" borderId="11" xfId="59" applyNumberFormat="1" applyFont="1" applyBorder="1" applyAlignment="1" applyProtection="1">
      <alignment horizontal="center" vertical="center" wrapText="1"/>
      <protection hidden="1"/>
    </xf>
    <xf numFmtId="4" fontId="45" fillId="0" borderId="11" xfId="56" applyNumberFormat="1" applyFont="1" applyBorder="1" applyAlignment="1" applyProtection="1">
      <alignment horizontal="center" vertical="center" wrapText="1"/>
      <protection hidden="1"/>
    </xf>
    <xf numFmtId="0" fontId="6" fillId="0" borderId="11" xfId="56" applyFont="1" applyBorder="1" applyAlignment="1" applyProtection="1">
      <alignment horizontal="center" vertical="center" wrapText="1"/>
      <protection locked="0"/>
    </xf>
    <xf numFmtId="0" fontId="20" fillId="0" borderId="11" xfId="56" applyFont="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xf>
    <xf numFmtId="0" fontId="46" fillId="0" borderId="0" xfId="56" applyFont="1" applyAlignment="1">
      <alignment horizontal="left"/>
      <protection/>
    </xf>
    <xf numFmtId="0" fontId="0" fillId="0" borderId="0" xfId="56" applyFont="1" applyAlignment="1" applyProtection="1">
      <alignment/>
      <protection locked="0"/>
    </xf>
    <xf numFmtId="0" fontId="0" fillId="12" borderId="0" xfId="0" applyFill="1" applyAlignment="1">
      <alignment/>
    </xf>
    <xf numFmtId="0" fontId="39" fillId="0" borderId="0" xfId="56" applyFont="1" applyAlignment="1" applyProtection="1">
      <alignment horizontal="centerContinuous"/>
      <protection locked="0"/>
    </xf>
    <xf numFmtId="0" fontId="39" fillId="0" borderId="0" xfId="56" applyFont="1" applyAlignment="1" applyProtection="1">
      <alignment/>
      <protection locked="0"/>
    </xf>
    <xf numFmtId="0" fontId="12" fillId="0" borderId="0" xfId="56" applyFont="1" applyAlignment="1" applyProtection="1">
      <alignment horizontal="center" vertical="top"/>
      <protection locked="0"/>
    </xf>
    <xf numFmtId="0" fontId="12" fillId="0" borderId="0" xfId="56" applyFont="1" applyAlignment="1" applyProtection="1">
      <alignment horizontal="centerContinuous" vertical="top"/>
      <protection locked="0"/>
    </xf>
    <xf numFmtId="0" fontId="39" fillId="0" borderId="0" xfId="56" applyFont="1" applyAlignment="1" applyProtection="1">
      <alignment horizontal="centerContinuous" vertical="top"/>
      <protection locked="0"/>
    </xf>
    <xf numFmtId="0" fontId="39" fillId="0" borderId="0" xfId="56" applyFont="1" applyAlignment="1" applyProtection="1">
      <alignment vertical="top"/>
      <protection locked="0"/>
    </xf>
    <xf numFmtId="0" fontId="39" fillId="0" borderId="0" xfId="56" applyFont="1" applyAlignment="1" applyProtection="1">
      <alignment horizontal="center"/>
      <protection locked="0"/>
    </xf>
    <xf numFmtId="0" fontId="22" fillId="0" borderId="0" xfId="56" applyFont="1" applyAlignment="1" applyProtection="1">
      <alignment horizontal="centerContinuous"/>
      <protection locked="0"/>
    </xf>
    <xf numFmtId="0" fontId="0" fillId="0" borderId="0" xfId="55" applyProtection="1">
      <alignment/>
      <protection/>
    </xf>
    <xf numFmtId="0" fontId="0" fillId="0" borderId="0" xfId="55" applyProtection="1">
      <alignment/>
      <protection locked="0"/>
    </xf>
    <xf numFmtId="0" fontId="47" fillId="0" borderId="0" xfId="55" applyFont="1" applyProtection="1">
      <alignment/>
      <protection locked="0"/>
    </xf>
    <xf numFmtId="0" fontId="0" fillId="0" borderId="0" xfId="55" applyAlignment="1" applyProtection="1">
      <alignment horizontal="right"/>
      <protection/>
    </xf>
    <xf numFmtId="0" fontId="0" fillId="0" borderId="0" xfId="55" applyAlignment="1" applyProtection="1">
      <alignment horizontal="right"/>
      <protection locked="0"/>
    </xf>
    <xf numFmtId="0" fontId="0" fillId="0" borderId="0" xfId="55" applyBorder="1" applyProtection="1">
      <alignment/>
      <protection locked="0"/>
    </xf>
    <xf numFmtId="0" fontId="0" fillId="0" borderId="0" xfId="55" applyBorder="1" applyAlignment="1" applyProtection="1">
      <alignment vertical="center"/>
      <protection/>
    </xf>
    <xf numFmtId="0" fontId="47" fillId="0" borderId="0" xfId="55" applyFont="1" applyBorder="1" applyAlignment="1" applyProtection="1">
      <alignment vertical="center"/>
      <protection locked="0"/>
    </xf>
    <xf numFmtId="2" fontId="0" fillId="0" borderId="0" xfId="59" applyNumberFormat="1" applyFont="1" applyBorder="1" applyAlignment="1" applyProtection="1">
      <alignment horizontal="center" vertical="center"/>
      <protection/>
    </xf>
    <xf numFmtId="0" fontId="0" fillId="0" borderId="0" xfId="55" applyBorder="1" applyAlignment="1" applyProtection="1">
      <alignment horizontal="right" vertical="center"/>
      <protection/>
    </xf>
    <xf numFmtId="0" fontId="0" fillId="0" borderId="0" xfId="55" applyFont="1" applyBorder="1" applyAlignment="1" applyProtection="1">
      <alignment vertical="center"/>
      <protection/>
    </xf>
    <xf numFmtId="0" fontId="47" fillId="0" borderId="0" xfId="55" applyFont="1" applyBorder="1" applyAlignment="1" applyProtection="1">
      <alignment horizontal="center" vertical="center"/>
      <protection locked="0"/>
    </xf>
    <xf numFmtId="2" fontId="0" fillId="0" borderId="0" xfId="59" applyNumberFormat="1" applyFont="1" applyBorder="1" applyAlignment="1" applyProtection="1">
      <alignment horizontal="center" vertical="center"/>
      <protection/>
    </xf>
    <xf numFmtId="3" fontId="48" fillId="0" borderId="0" xfId="55" applyNumberFormat="1" applyFont="1" applyFill="1" applyBorder="1" applyAlignment="1" applyProtection="1">
      <alignment horizontal="center" vertical="center"/>
      <protection/>
    </xf>
    <xf numFmtId="0" fontId="0" fillId="0" borderId="0" xfId="55" applyFont="1" applyFill="1" applyBorder="1" applyAlignment="1" applyProtection="1">
      <alignment horizontal="center" vertical="center"/>
      <protection/>
    </xf>
    <xf numFmtId="0" fontId="11" fillId="0" borderId="0" xfId="55" applyFont="1" applyFill="1" applyAlignment="1" applyProtection="1">
      <alignment horizontal="center"/>
      <protection/>
    </xf>
    <xf numFmtId="0" fontId="38" fillId="0" borderId="0" xfId="55" applyFont="1" applyFill="1" applyBorder="1" applyAlignment="1" applyProtection="1">
      <alignment horizontal="center" vertical="center"/>
      <protection locked="0"/>
    </xf>
    <xf numFmtId="0" fontId="11" fillId="0" borderId="12" xfId="55" applyFont="1" applyFill="1" applyBorder="1" applyAlignment="1" applyProtection="1">
      <alignment horizontal="center" vertical="center"/>
      <protection/>
    </xf>
    <xf numFmtId="0" fontId="6" fillId="0" borderId="11" xfId="55" applyFont="1" applyBorder="1" applyAlignment="1" applyProtection="1">
      <alignment horizontal="centerContinuous"/>
      <protection/>
    </xf>
    <xf numFmtId="0" fontId="7" fillId="0" borderId="11" xfId="55" applyFont="1" applyBorder="1" applyAlignment="1" applyProtection="1">
      <alignment horizontal="centerContinuous"/>
      <protection/>
    </xf>
    <xf numFmtId="0" fontId="7" fillId="0" borderId="19" xfId="55" applyFont="1" applyBorder="1" applyAlignment="1" applyProtection="1">
      <alignment horizontal="centerContinuous"/>
      <protection/>
    </xf>
    <xf numFmtId="0" fontId="49" fillId="0" borderId="0" xfId="55" applyFont="1" applyAlignment="1" applyProtection="1">
      <alignment horizontal="center"/>
      <protection/>
    </xf>
    <xf numFmtId="0" fontId="49" fillId="0" borderId="0" xfId="55" applyFont="1" applyAlignment="1" applyProtection="1">
      <alignment horizontal="center"/>
      <protection locked="0"/>
    </xf>
    <xf numFmtId="0" fontId="4" fillId="0" borderId="0" xfId="55" applyFont="1" applyAlignment="1" applyProtection="1">
      <alignment/>
      <protection/>
    </xf>
    <xf numFmtId="0" fontId="0" fillId="0" borderId="0" xfId="55" applyFont="1" applyAlignment="1" applyProtection="1">
      <alignment/>
      <protection/>
    </xf>
    <xf numFmtId="0" fontId="5" fillId="0" borderId="0" xfId="55" applyFont="1" applyAlignment="1" applyProtection="1">
      <alignment horizontal="centerContinuous" vertical="center"/>
      <protection/>
    </xf>
    <xf numFmtId="0" fontId="3" fillId="0" borderId="0" xfId="55" applyFont="1" applyAlignment="1" applyProtection="1">
      <alignment horizontal="centerContinuous" vertical="center"/>
      <protection/>
    </xf>
    <xf numFmtId="0" fontId="2" fillId="0" borderId="0" xfId="55" applyFont="1" applyAlignment="1" applyProtection="1">
      <alignment/>
      <protection/>
    </xf>
    <xf numFmtId="0" fontId="12" fillId="0" borderId="0" xfId="55" applyFont="1" applyProtection="1">
      <alignment/>
      <protection locked="0"/>
    </xf>
    <xf numFmtId="0" fontId="0" fillId="0" borderId="0" xfId="55" applyBorder="1" applyAlignment="1" applyProtection="1">
      <alignment horizontal="center"/>
      <protection locked="0"/>
    </xf>
    <xf numFmtId="0" fontId="47" fillId="0" borderId="0" xfId="55" applyFont="1" applyBorder="1" applyAlignment="1" applyProtection="1">
      <alignment horizontal="center"/>
      <protection locked="0"/>
    </xf>
    <xf numFmtId="0" fontId="12" fillId="0" borderId="0" xfId="55" applyFont="1" applyAlignment="1" applyProtection="1">
      <alignment horizontal="center"/>
      <protection locked="0"/>
    </xf>
    <xf numFmtId="0" fontId="35" fillId="0" borderId="0" xfId="55" applyFont="1" applyAlignment="1" applyProtection="1">
      <alignment horizontal="center"/>
      <protection locked="0"/>
    </xf>
    <xf numFmtId="0" fontId="0" fillId="0" borderId="0" xfId="55" applyAlignment="1" applyProtection="1">
      <alignment horizontal="center"/>
      <protection locked="0"/>
    </xf>
    <xf numFmtId="0" fontId="47" fillId="0" borderId="0" xfId="55" applyFont="1" applyAlignment="1" applyProtection="1">
      <alignment horizontal="center"/>
      <protection locked="0"/>
    </xf>
    <xf numFmtId="0" fontId="0" fillId="0" borderId="0" xfId="55" applyAlignment="1" applyProtection="1">
      <alignment horizontal="left"/>
      <protection locked="0"/>
    </xf>
    <xf numFmtId="0" fontId="49" fillId="0" borderId="0" xfId="55" applyFont="1" applyAlignment="1" applyProtection="1">
      <alignment horizontal="left"/>
      <protection locked="0"/>
    </xf>
    <xf numFmtId="0" fontId="11" fillId="0" borderId="0" xfId="55" applyFont="1" applyFill="1" applyAlignment="1" applyProtection="1">
      <alignment horizontal="left"/>
      <protection locked="0"/>
    </xf>
    <xf numFmtId="0" fontId="0" fillId="0" borderId="0" xfId="55" applyFont="1" applyFill="1" applyBorder="1" applyAlignment="1" applyProtection="1">
      <alignment horizontal="left" vertical="center"/>
      <protection locked="0"/>
    </xf>
    <xf numFmtId="0" fontId="12" fillId="0" borderId="0" xfId="55" applyFont="1" applyAlignment="1" applyProtection="1">
      <alignment horizontal="left"/>
      <protection locked="0"/>
    </xf>
    <xf numFmtId="173" fontId="0" fillId="0" borderId="0" xfId="0" applyNumberFormat="1" applyFill="1" applyAlignment="1">
      <alignment horizontal="center" wrapText="1"/>
    </xf>
    <xf numFmtId="0" fontId="0" fillId="0" borderId="0" xfId="0" applyAlignment="1">
      <alignment horizontal="left" wrapText="1"/>
    </xf>
    <xf numFmtId="175" fontId="0" fillId="0" borderId="0" xfId="0" applyNumberFormat="1" applyFill="1" applyAlignment="1">
      <alignment horizontal="center"/>
    </xf>
    <xf numFmtId="3" fontId="37" fillId="0" borderId="0" xfId="55" applyNumberFormat="1" applyFont="1" applyFill="1" applyBorder="1" applyAlignment="1" applyProtection="1">
      <alignment horizontal="center" vertical="center"/>
      <protection/>
    </xf>
    <xf numFmtId="2" fontId="12" fillId="0" borderId="0" xfId="59" applyNumberFormat="1" applyFont="1" applyBorder="1" applyAlignment="1" applyProtection="1">
      <alignment horizontal="center" vertical="center"/>
      <protection/>
    </xf>
    <xf numFmtId="0" fontId="35" fillId="0" borderId="0" xfId="55" applyFont="1" applyBorder="1" applyAlignment="1" applyProtection="1">
      <alignment horizontal="center" vertical="center"/>
      <protection locked="0"/>
    </xf>
    <xf numFmtId="0" fontId="12" fillId="0" borderId="0" xfId="55" applyFont="1" applyFill="1" applyBorder="1" applyAlignment="1" applyProtection="1">
      <alignment horizontal="left" vertical="center"/>
      <protection locked="0"/>
    </xf>
    <xf numFmtId="0" fontId="12" fillId="0" borderId="0" xfId="55" applyFont="1" applyBorder="1" applyAlignment="1" applyProtection="1">
      <alignment vertical="center"/>
      <protection/>
    </xf>
    <xf numFmtId="0" fontId="39" fillId="0" borderId="0" xfId="56" applyFont="1" applyAlignment="1" applyProtection="1">
      <alignment vertical="center"/>
      <protection hidden="1"/>
    </xf>
    <xf numFmtId="0" fontId="39" fillId="0" borderId="0" xfId="56" applyFont="1" applyAlignment="1" applyProtection="1">
      <alignment horizontal="left" vertical="center"/>
      <protection hidden="1"/>
    </xf>
    <xf numFmtId="0" fontId="42" fillId="0" borderId="0" xfId="56" applyFont="1" applyAlignment="1">
      <alignment horizontal="right"/>
      <protection/>
    </xf>
    <xf numFmtId="0" fontId="42" fillId="0" borderId="0" xfId="56" applyFont="1">
      <alignment/>
      <protection/>
    </xf>
    <xf numFmtId="0" fontId="12" fillId="0" borderId="0" xfId="56" applyFont="1" applyAlignment="1" applyProtection="1">
      <alignment horizontal="centerContinuous" vertical="center"/>
      <protection hidden="1"/>
    </xf>
    <xf numFmtId="0" fontId="39" fillId="0" borderId="0" xfId="56" applyFont="1" applyAlignment="1" applyProtection="1">
      <alignment horizontal="centerContinuous" vertical="center"/>
      <protection hidden="1"/>
    </xf>
    <xf numFmtId="0" fontId="22" fillId="0" borderId="0" xfId="56" applyFont="1" applyAlignment="1" applyProtection="1">
      <alignment horizontal="centerContinuous" vertical="center"/>
      <protection hidden="1"/>
    </xf>
    <xf numFmtId="0" fontId="20" fillId="0" borderId="0" xfId="56" applyFont="1" applyAlignment="1" applyProtection="1">
      <alignment horizontal="left" vertical="center"/>
      <protection hidden="1"/>
    </xf>
    <xf numFmtId="0" fontId="39" fillId="0" borderId="0" xfId="56" applyFont="1" applyAlignment="1" applyProtection="1">
      <alignment vertical="center" wrapText="1"/>
      <protection hidden="1"/>
    </xf>
    <xf numFmtId="0" fontId="22" fillId="0" borderId="0" xfId="56" applyFont="1" applyAlignment="1" applyProtection="1">
      <alignment vertical="center"/>
      <protection hidden="1"/>
    </xf>
    <xf numFmtId="0" fontId="21" fillId="0" borderId="0" xfId="56" applyFont="1" applyAlignment="1" applyProtection="1">
      <alignment horizontal="justify" vertical="center" wrapText="1"/>
      <protection locked="0"/>
    </xf>
    <xf numFmtId="0" fontId="21" fillId="0" borderId="0" xfId="56" applyFont="1" applyAlignment="1" applyProtection="1">
      <alignment horizontal="center" vertical="center" wrapText="1"/>
      <protection locked="0"/>
    </xf>
    <xf numFmtId="0" fontId="22" fillId="0" borderId="0" xfId="56" applyFont="1" applyAlignment="1" applyProtection="1">
      <alignment vertical="center" wrapText="1"/>
      <protection hidden="1"/>
    </xf>
    <xf numFmtId="0" fontId="22" fillId="0" borderId="0" xfId="56" applyFont="1" applyAlignment="1" applyProtection="1">
      <alignment horizontal="center" vertical="center" wrapText="1"/>
      <protection hidden="1"/>
    </xf>
    <xf numFmtId="0" fontId="19" fillId="0" borderId="0" xfId="56" applyFont="1" applyAlignment="1" applyProtection="1">
      <alignment vertical="center"/>
      <protection hidden="1"/>
    </xf>
    <xf numFmtId="0" fontId="25" fillId="0" borderId="0" xfId="56" applyFont="1" applyAlignment="1" applyProtection="1">
      <alignment horizontal="center" vertical="center" wrapText="1"/>
      <protection hidden="1"/>
    </xf>
    <xf numFmtId="0" fontId="19" fillId="0" borderId="0" xfId="56" applyFont="1" applyAlignment="1" applyProtection="1">
      <alignment vertical="center" wrapText="1"/>
      <protection hidden="1"/>
    </xf>
    <xf numFmtId="0" fontId="21" fillId="0" borderId="0" xfId="56" applyFont="1" applyAlignment="1" applyProtection="1">
      <alignment horizontal="left" vertical="center" wrapText="1"/>
      <protection hidden="1"/>
    </xf>
    <xf numFmtId="0" fontId="21" fillId="0" borderId="0" xfId="56" applyFont="1" applyAlignment="1" applyProtection="1">
      <alignment horizontal="center" vertical="center" wrapText="1"/>
      <protection hidden="1"/>
    </xf>
    <xf numFmtId="0" fontId="39" fillId="0" borderId="0" xfId="56" applyFont="1" applyAlignment="1" applyProtection="1">
      <alignment/>
      <protection hidden="1"/>
    </xf>
    <xf numFmtId="0" fontId="2" fillId="0" borderId="0" xfId="56" applyFont="1" applyAlignment="1" applyProtection="1">
      <alignment horizontal="left"/>
      <protection hidden="1"/>
    </xf>
    <xf numFmtId="0" fontId="21" fillId="0" borderId="0" xfId="56" applyFont="1" applyAlignment="1" applyProtection="1">
      <alignment horizontal="justify" wrapText="1"/>
      <protection locked="0"/>
    </xf>
    <xf numFmtId="0" fontId="21" fillId="0" borderId="0" xfId="56" applyFont="1" applyAlignment="1" applyProtection="1">
      <alignment horizontal="right"/>
      <protection hidden="1"/>
    </xf>
    <xf numFmtId="0" fontId="40" fillId="0" borderId="0" xfId="56" applyFont="1" applyAlignment="1" applyProtection="1">
      <alignment horizontal="left"/>
      <protection hidden="1"/>
    </xf>
    <xf numFmtId="0" fontId="40" fillId="0" borderId="0" xfId="56" applyFont="1" applyAlignment="1" applyProtection="1">
      <alignment/>
      <protection hidden="1"/>
    </xf>
    <xf numFmtId="0" fontId="41" fillId="0" borderId="0" xfId="56" applyFont="1" applyAlignment="1" applyProtection="1">
      <alignment/>
      <protection hidden="1"/>
    </xf>
    <xf numFmtId="0" fontId="40" fillId="0" borderId="0" xfId="56" applyFont="1" applyAlignment="1" applyProtection="1">
      <alignment horizontal="right"/>
      <protection hidden="1"/>
    </xf>
    <xf numFmtId="0" fontId="21" fillId="0" borderId="0" xfId="56" applyFont="1" applyAlignment="1" applyProtection="1">
      <alignment/>
      <protection hidden="1"/>
    </xf>
    <xf numFmtId="0" fontId="40" fillId="0" borderId="0" xfId="56" applyNumberFormat="1" applyFont="1" applyAlignment="1" applyProtection="1">
      <alignment horizontal="left"/>
      <protection hidden="1"/>
    </xf>
    <xf numFmtId="3" fontId="41" fillId="0" borderId="0" xfId="56" applyNumberFormat="1" applyFont="1" applyBorder="1" applyAlignment="1" applyProtection="1">
      <alignment/>
      <protection hidden="1"/>
    </xf>
    <xf numFmtId="0" fontId="40" fillId="0" borderId="0" xfId="56" applyNumberFormat="1" applyFont="1" applyAlignment="1" applyProtection="1" quotePrefix="1">
      <alignment horizontal="left"/>
      <protection hidden="1"/>
    </xf>
    <xf numFmtId="9" fontId="41" fillId="0" borderId="0" xfId="60" applyFont="1" applyBorder="1" applyAlignment="1" applyProtection="1">
      <alignment/>
      <protection hidden="1"/>
    </xf>
    <xf numFmtId="3" fontId="41" fillId="0" borderId="0" xfId="56" applyNumberFormat="1" applyFont="1" applyAlignment="1" applyProtection="1">
      <alignment/>
      <protection hidden="1"/>
    </xf>
    <xf numFmtId="0" fontId="41" fillId="0" borderId="0" xfId="56" applyFont="1" applyBorder="1" applyAlignment="1" applyProtection="1">
      <alignment/>
      <protection hidden="1"/>
    </xf>
    <xf numFmtId="0" fontId="41" fillId="0" borderId="0" xfId="56" applyNumberFormat="1" applyFont="1" applyAlignment="1" applyProtection="1">
      <alignment/>
      <protection hidden="1"/>
    </xf>
    <xf numFmtId="10" fontId="41" fillId="0" borderId="0" xfId="60" applyNumberFormat="1" applyFont="1" applyBorder="1" applyAlignment="1" applyProtection="1">
      <alignment/>
      <protection hidden="1"/>
    </xf>
    <xf numFmtId="0" fontId="41" fillId="0" borderId="0" xfId="56" applyNumberFormat="1" applyFont="1" applyBorder="1" applyAlignment="1" applyProtection="1">
      <alignment/>
      <protection hidden="1"/>
    </xf>
    <xf numFmtId="49" fontId="40" fillId="0" borderId="0" xfId="56" applyNumberFormat="1" applyFont="1" applyAlignment="1" applyProtection="1">
      <alignment horizontal="left"/>
      <protection hidden="1"/>
    </xf>
    <xf numFmtId="0" fontId="21" fillId="0" borderId="0" xfId="56" applyNumberFormat="1" applyFont="1" applyAlignment="1" applyProtection="1">
      <alignment wrapText="1"/>
      <protection hidden="1"/>
    </xf>
    <xf numFmtId="3" fontId="40" fillId="0" borderId="0" xfId="56" applyNumberFormat="1" applyFont="1" applyAlignment="1" applyProtection="1">
      <alignment/>
      <protection hidden="1"/>
    </xf>
    <xf numFmtId="3" fontId="40" fillId="0" borderId="0" xfId="56" applyNumberFormat="1" applyFont="1" applyAlignment="1" applyProtection="1">
      <alignment horizontal="center"/>
      <protection hidden="1"/>
    </xf>
    <xf numFmtId="0" fontId="39" fillId="0" borderId="0" xfId="56" applyFont="1" applyAlignment="1" applyProtection="1">
      <alignment/>
      <protection locked="0"/>
    </xf>
    <xf numFmtId="0" fontId="21" fillId="0" borderId="0" xfId="56" applyFont="1" applyAlignment="1" applyProtection="1">
      <alignment/>
      <protection locked="0"/>
    </xf>
    <xf numFmtId="0" fontId="21" fillId="0" borderId="0" xfId="56" applyNumberFormat="1" applyFont="1" applyAlignment="1" applyProtection="1">
      <alignment horizontal="justify" wrapText="1"/>
      <protection locked="0"/>
    </xf>
    <xf numFmtId="0" fontId="6" fillId="0" borderId="0" xfId="56" applyFont="1" applyAlignment="1" applyProtection="1">
      <alignment horizontal="left"/>
      <protection locked="0"/>
    </xf>
    <xf numFmtId="3" fontId="0" fillId="0" borderId="0" xfId="55" applyNumberFormat="1" applyFont="1" applyFill="1" applyBorder="1" applyAlignment="1" applyProtection="1">
      <alignment horizontal="center" vertical="center"/>
      <protection/>
    </xf>
    <xf numFmtId="2" fontId="0" fillId="0" borderId="0" xfId="59" applyNumberFormat="1" applyFont="1" applyFill="1" applyBorder="1" applyAlignment="1" applyProtection="1">
      <alignment horizontal="center" vertical="center"/>
      <protection/>
    </xf>
    <xf numFmtId="0" fontId="47" fillId="0" borderId="0" xfId="55" applyFont="1" applyFill="1" applyBorder="1" applyAlignment="1" applyProtection="1">
      <alignment horizontal="center" vertical="center"/>
      <protection locked="0"/>
    </xf>
    <xf numFmtId="0" fontId="0" fillId="0" borderId="0" xfId="55" applyFont="1" applyFill="1" applyBorder="1" applyAlignment="1" applyProtection="1">
      <alignment vertical="center"/>
      <protection/>
    </xf>
    <xf numFmtId="0" fontId="4" fillId="0" borderId="0" xfId="0" applyFont="1" applyAlignment="1">
      <alignment horizontal="center"/>
    </xf>
    <xf numFmtId="0" fontId="12" fillId="0" borderId="0" xfId="0" applyFont="1" applyAlignment="1">
      <alignment horizontal="center"/>
    </xf>
    <xf numFmtId="0" fontId="12" fillId="0" borderId="0" xfId="56" applyFont="1" applyAlignment="1" applyProtection="1">
      <alignment/>
      <protection locked="0"/>
    </xf>
    <xf numFmtId="0" fontId="9" fillId="10" borderId="13"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50" fillId="10" borderId="11" xfId="0" applyFont="1" applyFill="1" applyBorder="1" applyAlignment="1">
      <alignment horizontal="center" vertical="center" wrapText="1"/>
    </xf>
    <xf numFmtId="0" fontId="11" fillId="18" borderId="11" xfId="0" applyFont="1" applyFill="1" applyBorder="1" applyAlignment="1">
      <alignment wrapText="1"/>
    </xf>
    <xf numFmtId="173" fontId="0" fillId="0" borderId="0" xfId="0" applyNumberFormat="1" applyFill="1" applyAlignment="1">
      <alignment horizontal="left" wrapText="1" indent="1"/>
    </xf>
    <xf numFmtId="0" fontId="0" fillId="12" borderId="0" xfId="0" applyFill="1" applyAlignment="1" applyProtection="1">
      <alignment/>
      <protection hidden="1"/>
    </xf>
    <xf numFmtId="0" fontId="0" fillId="0" borderId="0" xfId="0" applyFill="1" applyAlignment="1" applyProtection="1">
      <alignment/>
      <protection hidden="1"/>
    </xf>
    <xf numFmtId="0" fontId="20" fillId="0" borderId="0" xfId="56" applyFont="1" applyProtection="1">
      <alignment/>
      <protection locked="0"/>
    </xf>
    <xf numFmtId="0" fontId="25" fillId="0" borderId="0" xfId="56" applyFont="1" applyAlignment="1" applyProtection="1">
      <alignment horizontal="right"/>
      <protection locked="0"/>
    </xf>
    <xf numFmtId="0" fontId="51" fillId="0" borderId="0" xfId="56" applyFont="1" applyAlignment="1">
      <alignment horizontal="center"/>
      <protection/>
    </xf>
    <xf numFmtId="0" fontId="33" fillId="0" borderId="0" xfId="56" applyFont="1" applyAlignment="1" applyProtection="1">
      <alignment/>
      <protection locked="0"/>
    </xf>
    <xf numFmtId="0" fontId="13" fillId="0" borderId="0" xfId="56" applyFont="1" applyAlignment="1" applyProtection="1">
      <alignment horizontal="left" vertical="top"/>
      <protection locked="0"/>
    </xf>
    <xf numFmtId="0" fontId="13" fillId="0" borderId="0" xfId="56" applyFont="1" applyAlignment="1" applyProtection="1">
      <alignment vertical="top"/>
      <protection locked="0"/>
    </xf>
    <xf numFmtId="0" fontId="13" fillId="0" borderId="0" xfId="56" applyFont="1" applyProtection="1">
      <alignment/>
      <protection locked="0"/>
    </xf>
    <xf numFmtId="0" fontId="52" fillId="0" borderId="0" xfId="56" applyFont="1" applyAlignment="1">
      <alignment vertical="center"/>
      <protection/>
    </xf>
    <xf numFmtId="0" fontId="1" fillId="0" borderId="0" xfId="56" applyFont="1" applyBorder="1" applyAlignment="1">
      <alignment vertical="top" wrapText="1"/>
      <protection/>
    </xf>
    <xf numFmtId="0" fontId="52" fillId="0" borderId="0" xfId="56" applyFont="1" applyBorder="1" applyAlignment="1">
      <alignment horizontal="center" vertical="center" wrapText="1"/>
      <protection/>
    </xf>
    <xf numFmtId="0" fontId="52" fillId="0" borderId="0" xfId="56" applyFont="1" applyBorder="1" applyAlignment="1">
      <alignment horizontal="center" vertical="center" textRotation="90" wrapText="1"/>
      <protection/>
    </xf>
    <xf numFmtId="0" fontId="1" fillId="0" borderId="0" xfId="56" applyFont="1" applyBorder="1" applyAlignment="1">
      <alignment vertical="top" textRotation="90" wrapText="1"/>
      <protection/>
    </xf>
    <xf numFmtId="0" fontId="52" fillId="0" borderId="0" xfId="56" applyFont="1" applyAlignment="1">
      <alignment vertical="top"/>
      <protection/>
    </xf>
    <xf numFmtId="0" fontId="52" fillId="0" borderId="0" xfId="56" applyFont="1">
      <alignment/>
      <protection/>
    </xf>
    <xf numFmtId="0" fontId="39" fillId="0" borderId="0" xfId="56" applyFont="1" applyAlignment="1">
      <alignment vertical="center"/>
      <protection/>
    </xf>
    <xf numFmtId="0" fontId="52" fillId="0" borderId="0" xfId="56" applyFont="1" applyAlignment="1">
      <alignment horizontal="left" vertical="top"/>
      <protection/>
    </xf>
    <xf numFmtId="0" fontId="53" fillId="0" borderId="0" xfId="56" applyFont="1">
      <alignment/>
      <protection/>
    </xf>
    <xf numFmtId="0" fontId="39" fillId="0" borderId="20" xfId="56" applyFont="1" applyBorder="1" applyAlignment="1">
      <alignment horizontal="center"/>
      <protection/>
    </xf>
    <xf numFmtId="0" fontId="39" fillId="0" borderId="21" xfId="56" applyFont="1" applyBorder="1" applyAlignment="1">
      <alignment horizontal="center"/>
      <protection/>
    </xf>
    <xf numFmtId="0" fontId="39" fillId="0" borderId="15" xfId="56" applyFont="1" applyBorder="1" applyAlignment="1">
      <alignment horizontal="center"/>
      <protection/>
    </xf>
    <xf numFmtId="0" fontId="52" fillId="0" borderId="0" xfId="56" applyFont="1" applyAlignment="1">
      <alignment horizontal="center"/>
      <protection/>
    </xf>
    <xf numFmtId="0" fontId="0" fillId="12" borderId="0" xfId="0" applyFill="1" applyAlignment="1">
      <alignment horizontal="center"/>
    </xf>
    <xf numFmtId="0" fontId="35" fillId="0" borderId="1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38" fillId="0" borderId="12" xfId="0" applyFont="1" applyFill="1" applyBorder="1" applyAlignment="1" applyProtection="1">
      <alignment horizontal="center" vertical="center" wrapText="1"/>
      <protection/>
    </xf>
    <xf numFmtId="0" fontId="0" fillId="0" borderId="0" xfId="0" applyFont="1" applyAlignment="1">
      <alignment horizontal="center"/>
    </xf>
    <xf numFmtId="0" fontId="52" fillId="0" borderId="0" xfId="56" applyFont="1" applyAlignment="1">
      <alignment horizontal="left" vertical="center"/>
      <protection/>
    </xf>
    <xf numFmtId="0" fontId="0" fillId="0" borderId="0" xfId="0" applyAlignment="1">
      <alignment vertical="center"/>
    </xf>
    <xf numFmtId="0" fontId="0" fillId="0" borderId="0" xfId="55" applyBorder="1" applyAlignment="1" applyProtection="1">
      <alignment horizontal="center" vertical="center"/>
      <protection locked="0"/>
    </xf>
    <xf numFmtId="0" fontId="12" fillId="0" borderId="0" xfId="55" applyFont="1" applyAlignment="1" applyProtection="1">
      <alignment horizontal="center" vertical="center"/>
      <protection locked="0"/>
    </xf>
    <xf numFmtId="0" fontId="0" fillId="0" borderId="0" xfId="55" applyAlignment="1" applyProtection="1">
      <alignment horizontal="center" vertical="center"/>
      <protection locked="0"/>
    </xf>
    <xf numFmtId="0" fontId="0" fillId="0" borderId="0" xfId="55" applyAlignment="1" applyProtection="1">
      <alignment vertical="center"/>
      <protection locked="0"/>
    </xf>
    <xf numFmtId="0" fontId="0" fillId="0" borderId="0" xfId="55" applyAlignment="1" applyProtection="1">
      <alignment horizontal="right" vertical="center"/>
      <protection locked="0"/>
    </xf>
    <xf numFmtId="0" fontId="0" fillId="12" borderId="0" xfId="0" applyFill="1" applyAlignment="1">
      <alignment horizontal="center" wrapText="1"/>
    </xf>
    <xf numFmtId="0" fontId="0" fillId="0" borderId="0" xfId="0" applyAlignment="1">
      <alignment horizontal="center" wrapText="1"/>
    </xf>
    <xf numFmtId="0" fontId="47" fillId="4" borderId="0" xfId="0" applyFont="1" applyFill="1" applyAlignment="1" applyProtection="1">
      <alignment vertical="center"/>
      <protection hidden="1"/>
    </xf>
    <xf numFmtId="0" fontId="0" fillId="4" borderId="0" xfId="0" applyFont="1" applyFill="1" applyAlignment="1" applyProtection="1">
      <alignment horizontal="left" vertical="center"/>
      <protection locked="0"/>
    </xf>
    <xf numFmtId="0" fontId="0" fillId="4" borderId="0" xfId="0" applyFont="1" applyFill="1" applyAlignment="1" applyProtection="1">
      <alignment horizontal="center" vertical="center"/>
      <protection locked="0"/>
    </xf>
    <xf numFmtId="14" fontId="0" fillId="4" borderId="0" xfId="0" applyNumberFormat="1" applyFill="1" applyAlignment="1" applyProtection="1">
      <alignment horizontal="center" vertical="center"/>
      <protection locked="0"/>
    </xf>
    <xf numFmtId="0" fontId="47" fillId="4" borderId="0" xfId="0" applyNumberFormat="1" applyFont="1" applyFill="1" applyAlignment="1" applyProtection="1">
      <alignment horizontal="center" vertical="center"/>
      <protection locked="0"/>
    </xf>
    <xf numFmtId="0" fontId="0" fillId="4" borderId="0" xfId="0" applyFont="1" applyFill="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4" borderId="0" xfId="0" applyFill="1" applyAlignment="1" applyProtection="1">
      <alignment horizontal="center" vertical="center"/>
      <protection locked="0"/>
    </xf>
    <xf numFmtId="0" fontId="0" fillId="4" borderId="0" xfId="0" applyFill="1" applyAlignment="1" applyProtection="1">
      <alignment vertical="center"/>
      <protection hidden="1"/>
    </xf>
    <xf numFmtId="1" fontId="55" fillId="4" borderId="0" xfId="0" applyNumberFormat="1" applyFont="1" applyFill="1" applyAlignment="1" applyProtection="1">
      <alignment horizontal="center" vertical="center"/>
      <protection hidden="1"/>
    </xf>
    <xf numFmtId="10" fontId="55" fillId="4" borderId="0" xfId="59" applyNumberFormat="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0" fillId="0" borderId="0" xfId="0" applyFont="1" applyAlignment="1">
      <alignment vertical="center"/>
    </xf>
    <xf numFmtId="0" fontId="47" fillId="4" borderId="0" xfId="0" applyFont="1" applyFill="1" applyAlignment="1">
      <alignment vertical="center"/>
    </xf>
    <xf numFmtId="0" fontId="0" fillId="4" borderId="0" xfId="0" applyFont="1" applyFill="1" applyAlignment="1">
      <alignment horizontal="left" vertical="center"/>
    </xf>
    <xf numFmtId="0" fontId="0" fillId="4" borderId="0" xfId="0" applyFont="1" applyFill="1" applyAlignment="1">
      <alignment horizontal="center" vertical="center"/>
    </xf>
    <xf numFmtId="14" fontId="0" fillId="4" borderId="0" xfId="0" applyNumberFormat="1" applyFill="1" applyAlignment="1">
      <alignment horizontal="center" vertical="center"/>
    </xf>
    <xf numFmtId="0" fontId="0" fillId="4" borderId="0" xfId="0" applyFill="1" applyAlignment="1">
      <alignment horizontal="center" vertical="center" wrapText="1"/>
    </xf>
    <xf numFmtId="0" fontId="47" fillId="4" borderId="0" xfId="0" applyNumberFormat="1" applyFont="1" applyFill="1" applyAlignment="1">
      <alignment horizontal="center" vertical="center"/>
    </xf>
    <xf numFmtId="0" fontId="0" fillId="4" borderId="0" xfId="0" applyFill="1" applyAlignment="1">
      <alignment horizontal="center" vertical="center"/>
    </xf>
    <xf numFmtId="0" fontId="6" fillId="0" borderId="12" xfId="55" applyFont="1" applyBorder="1" applyAlignment="1" applyProtection="1">
      <alignment horizontal="left" indent="2"/>
      <protection/>
    </xf>
    <xf numFmtId="0" fontId="56" fillId="0" borderId="0" xfId="55" applyFont="1" applyAlignment="1" applyProtection="1">
      <alignment horizontal="left" indent="2"/>
      <protection/>
    </xf>
    <xf numFmtId="0" fontId="6" fillId="0" borderId="13" xfId="55" applyFont="1" applyBorder="1" applyAlignment="1" applyProtection="1">
      <alignment horizontal="left" indent="2"/>
      <protection/>
    </xf>
    <xf numFmtId="0" fontId="6" fillId="0" borderId="19" xfId="55" applyFont="1" applyBorder="1" applyAlignment="1" applyProtection="1">
      <alignment horizontal="left" indent="2"/>
      <protection/>
    </xf>
    <xf numFmtId="172" fontId="0" fillId="0" borderId="0" xfId="55" applyNumberFormat="1" applyFont="1" applyFill="1" applyBorder="1" applyAlignment="1" applyProtection="1">
      <alignment horizontal="left" vertical="center" indent="2"/>
      <protection/>
    </xf>
    <xf numFmtId="172" fontId="12" fillId="0" borderId="0" xfId="55" applyNumberFormat="1" applyFont="1" applyFill="1" applyBorder="1" applyAlignment="1" applyProtection="1">
      <alignment horizontal="left" vertical="center" indent="2"/>
      <protection/>
    </xf>
    <xf numFmtId="0" fontId="0" fillId="0" borderId="0" xfId="55" applyAlignment="1" applyProtection="1">
      <alignment horizontal="left" vertical="center" indent="2"/>
      <protection locked="0"/>
    </xf>
    <xf numFmtId="3" fontId="0" fillId="0" borderId="0" xfId="55" applyNumberFormat="1" applyFont="1" applyBorder="1" applyAlignment="1" applyProtection="1">
      <alignment horizontal="center" vertical="center"/>
      <protection/>
    </xf>
    <xf numFmtId="3" fontId="12" fillId="0" borderId="0" xfId="55" applyNumberFormat="1" applyFont="1" applyBorder="1" applyAlignment="1" applyProtection="1">
      <alignment horizontal="center" vertical="center"/>
      <protection/>
    </xf>
    <xf numFmtId="3" fontId="0" fillId="0" borderId="0" xfId="55" applyNumberFormat="1" applyBorder="1" applyAlignment="1" applyProtection="1">
      <alignment horizontal="center" vertical="center"/>
      <protection/>
    </xf>
    <xf numFmtId="3" fontId="0" fillId="0" borderId="0" xfId="55" applyNumberFormat="1" applyBorder="1" applyAlignment="1" applyProtection="1">
      <alignment horizontal="center" vertical="center"/>
      <protection locked="0"/>
    </xf>
    <xf numFmtId="3" fontId="12" fillId="0" borderId="0" xfId="55" applyNumberFormat="1" applyFont="1" applyAlignment="1" applyProtection="1">
      <alignment horizontal="center" vertical="center"/>
      <protection locked="0"/>
    </xf>
    <xf numFmtId="3" fontId="0" fillId="0" borderId="0" xfId="55" applyNumberFormat="1" applyAlignment="1" applyProtection="1">
      <alignment horizontal="center" vertical="center"/>
      <protection locked="0"/>
    </xf>
    <xf numFmtId="3" fontId="0" fillId="0" borderId="0" xfId="55" applyNumberFormat="1" applyAlignment="1" applyProtection="1">
      <alignment vertical="center"/>
      <protection locked="0"/>
    </xf>
    <xf numFmtId="0" fontId="0" fillId="0" borderId="0" xfId="0" applyAlignment="1">
      <alignment horizontal="left" vertical="center"/>
    </xf>
    <xf numFmtId="0" fontId="0" fillId="0" borderId="0" xfId="0" applyAlignment="1">
      <alignment horizontal="center" vertical="center" wrapText="1"/>
    </xf>
    <xf numFmtId="1" fontId="0" fillId="0" borderId="0" xfId="0" applyNumberFormat="1" applyAlignment="1">
      <alignment vertical="center"/>
    </xf>
    <xf numFmtId="2" fontId="12" fillId="0" borderId="0" xfId="55" applyNumberFormat="1" applyFont="1" applyAlignment="1" applyProtection="1">
      <alignment horizontal="center" vertical="center"/>
      <protection locked="0"/>
    </xf>
    <xf numFmtId="2" fontId="0" fillId="0" borderId="0" xfId="55" applyNumberFormat="1" applyBorder="1" applyAlignment="1" applyProtection="1">
      <alignment horizontal="center" vertical="center"/>
      <protection locked="0"/>
    </xf>
    <xf numFmtId="2" fontId="0" fillId="0" borderId="0" xfId="55" applyNumberFormat="1" applyAlignment="1" applyProtection="1">
      <alignment horizontal="center" vertical="center"/>
      <protection locked="0"/>
    </xf>
    <xf numFmtId="2" fontId="0" fillId="0" borderId="0" xfId="55" applyNumberFormat="1" applyAlignment="1" applyProtection="1">
      <alignment vertical="center"/>
      <protection locked="0"/>
    </xf>
    <xf numFmtId="0" fontId="47" fillId="12" borderId="0" xfId="0" applyFont="1" applyFill="1" applyAlignment="1">
      <alignment horizontal="center"/>
    </xf>
    <xf numFmtId="0" fontId="0" fillId="4" borderId="0" xfId="0" applyFill="1" applyBorder="1" applyAlignment="1" applyProtection="1">
      <alignment horizontal="center" vertical="center"/>
      <protection locked="0"/>
    </xf>
    <xf numFmtId="0" fontId="57" fillId="4" borderId="0" xfId="0" applyFont="1" applyFill="1" applyAlignment="1" applyProtection="1">
      <alignment horizontal="center" vertical="center"/>
      <protection locked="0"/>
    </xf>
    <xf numFmtId="0" fontId="0"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12" fillId="10" borderId="0" xfId="55" applyFont="1" applyFill="1" applyAlignment="1">
      <alignment horizontal="center" vertical="center"/>
      <protection/>
    </xf>
    <xf numFmtId="185" fontId="40" fillId="0" borderId="0" xfId="56" applyNumberFormat="1" applyFont="1" applyAlignment="1" applyProtection="1">
      <alignment horizontal="right"/>
      <protection hidden="1"/>
    </xf>
    <xf numFmtId="14" fontId="0" fillId="12" borderId="0" xfId="0" applyNumberFormat="1" applyFill="1" applyAlignment="1">
      <alignment horizontal="center"/>
    </xf>
    <xf numFmtId="14" fontId="12" fillId="0" borderId="12" xfId="0" applyNumberFormat="1" applyFont="1" applyFill="1" applyBorder="1" applyAlignment="1" applyProtection="1">
      <alignment horizontal="center" vertical="center" wrapText="1"/>
      <protection/>
    </xf>
    <xf numFmtId="14" fontId="0" fillId="0" borderId="0" xfId="0" applyNumberFormat="1" applyAlignment="1">
      <alignment horizontal="center" vertical="center"/>
    </xf>
    <xf numFmtId="14" fontId="0" fillId="0" borderId="0" xfId="0" applyNumberFormat="1" applyAlignment="1">
      <alignment horizontal="center"/>
    </xf>
    <xf numFmtId="0" fontId="20" fillId="0" borderId="0" xfId="56" applyFont="1" applyBorder="1" applyAlignment="1" applyProtection="1">
      <alignment horizontal="left" vertical="center"/>
      <protection locked="0"/>
    </xf>
    <xf numFmtId="0" fontId="20" fillId="0" borderId="22" xfId="56" applyFont="1" applyBorder="1" applyAlignment="1" applyProtection="1">
      <alignment horizontal="left" vertical="center"/>
      <protection locked="0"/>
    </xf>
    <xf numFmtId="0" fontId="2" fillId="0" borderId="0" xfId="56" applyFont="1" applyAlignment="1" applyProtection="1">
      <alignment horizontal="center"/>
      <protection hidden="1"/>
    </xf>
    <xf numFmtId="0" fontId="22" fillId="0" borderId="0" xfId="56" applyFont="1" applyAlignment="1" applyProtection="1">
      <alignment horizontal="justify" wrapText="1"/>
      <protection hidden="1"/>
    </xf>
    <xf numFmtId="0" fontId="20" fillId="0" borderId="23" xfId="56" applyFont="1" applyBorder="1" applyAlignment="1" applyProtection="1">
      <alignment horizontal="left" vertical="center"/>
      <protection locked="0"/>
    </xf>
    <xf numFmtId="0" fontId="2" fillId="0" borderId="0" xfId="56" applyFont="1" applyAlignment="1" applyProtection="1">
      <alignment horizontal="center" vertical="center"/>
      <protection hidden="1"/>
    </xf>
    <xf numFmtId="0" fontId="2" fillId="0" borderId="0" xfId="56" applyNumberFormat="1" applyFont="1" applyAlignment="1" applyProtection="1">
      <alignment horizontal="center" vertical="center"/>
      <protection hidden="1"/>
    </xf>
    <xf numFmtId="0" fontId="60" fillId="0" borderId="0" xfId="56" applyFont="1" applyAlignment="1" applyProtection="1">
      <alignment horizontal="center" vertical="center"/>
      <protection hidden="1"/>
    </xf>
    <xf numFmtId="0" fontId="21" fillId="0" borderId="0" xfId="56" applyFont="1" applyAlignment="1" applyProtection="1">
      <alignment horizontal="justify" wrapText="1"/>
      <protection locked="0"/>
    </xf>
    <xf numFmtId="0" fontId="19" fillId="0" borderId="0" xfId="56" applyFont="1" applyAlignment="1" applyProtection="1">
      <alignment horizontal="center" vertical="center" wrapText="1"/>
      <protection hidden="1"/>
    </xf>
    <xf numFmtId="0" fontId="0" fillId="0" borderId="0" xfId="56" applyFont="1" applyAlignment="1" applyProtection="1">
      <alignment horizontal="center" vertical="center"/>
      <protection hidden="1"/>
    </xf>
    <xf numFmtId="0" fontId="21" fillId="0" borderId="0" xfId="56" applyFont="1" applyAlignment="1" applyProtection="1">
      <alignment horizontal="center" wrapText="1"/>
      <protection locked="0"/>
    </xf>
    <xf numFmtId="0" fontId="21" fillId="0" borderId="0" xfId="56" applyNumberFormat="1" applyFont="1" applyAlignment="1" applyProtection="1">
      <alignment horizontal="left" wrapText="1"/>
      <protection hidden="1"/>
    </xf>
    <xf numFmtId="0" fontId="12" fillId="0" borderId="0" xfId="56" applyFont="1" applyAlignment="1" applyProtection="1">
      <alignment horizontal="center" vertical="center"/>
      <protection hidden="1"/>
    </xf>
    <xf numFmtId="0" fontId="2" fillId="0" borderId="0" xfId="55" applyFont="1" applyFill="1" applyAlignment="1">
      <alignment horizontal="center"/>
      <protection/>
    </xf>
    <xf numFmtId="0" fontId="2" fillId="0" borderId="0" xfId="55" applyFont="1" applyFill="1" applyAlignment="1">
      <alignment horizontal="center" wrapText="1"/>
      <protection/>
    </xf>
    <xf numFmtId="0" fontId="2" fillId="0" borderId="0" xfId="55" applyFont="1" applyFill="1" applyBorder="1" applyAlignment="1">
      <alignment horizontal="center"/>
      <protection/>
    </xf>
    <xf numFmtId="0" fontId="58" fillId="19" borderId="12" xfId="0" applyFont="1" applyFill="1" applyBorder="1" applyAlignment="1">
      <alignment horizontal="center"/>
    </xf>
    <xf numFmtId="0" fontId="35" fillId="0" borderId="19" xfId="0" applyFont="1" applyFill="1" applyBorder="1" applyAlignment="1">
      <alignment horizontal="center" vertical="center"/>
    </xf>
    <xf numFmtId="0" fontId="59" fillId="20" borderId="23" xfId="0" applyFont="1" applyFill="1" applyBorder="1" applyAlignment="1">
      <alignment horizontal="center" vertical="center"/>
    </xf>
    <xf numFmtId="0" fontId="59" fillId="20" borderId="0" xfId="0" applyFont="1" applyFill="1" applyBorder="1" applyAlignment="1">
      <alignment horizontal="center" vertical="center"/>
    </xf>
    <xf numFmtId="0" fontId="59" fillId="20" borderId="24" xfId="0" applyFont="1" applyFill="1" applyBorder="1" applyAlignment="1">
      <alignment horizontal="center" vertical="center"/>
    </xf>
    <xf numFmtId="0" fontId="59" fillId="20" borderId="10" xfId="0" applyFont="1" applyFill="1" applyBorder="1" applyAlignment="1">
      <alignment horizontal="center" vertical="center"/>
    </xf>
    <xf numFmtId="0" fontId="16" fillId="10" borderId="23" xfId="0" applyFont="1" applyFill="1" applyBorder="1" applyAlignment="1">
      <alignment horizontal="center" vertical="center"/>
    </xf>
    <xf numFmtId="0" fontId="16" fillId="10" borderId="0" xfId="0" applyFont="1" applyFill="1" applyBorder="1" applyAlignment="1">
      <alignment horizontal="center" vertical="center"/>
    </xf>
    <xf numFmtId="0" fontId="16" fillId="10" borderId="22" xfId="0" applyFont="1" applyFill="1" applyBorder="1" applyAlignment="1">
      <alignment horizontal="center" vertical="center"/>
    </xf>
    <xf numFmtId="0" fontId="16" fillId="10" borderId="24"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25" xfId="0" applyFont="1" applyFill="1" applyBorder="1" applyAlignment="1">
      <alignment horizontal="center" vertical="center"/>
    </xf>
    <xf numFmtId="0" fontId="6" fillId="0" borderId="12" xfId="55" applyFont="1" applyBorder="1" applyAlignment="1" applyProtection="1">
      <alignment horizontal="center" vertical="center" textRotation="90" wrapText="1"/>
      <protection/>
    </xf>
    <xf numFmtId="0" fontId="6" fillId="0" borderId="13" xfId="55" applyFont="1" applyBorder="1" applyAlignment="1" applyProtection="1">
      <alignment horizontal="center" vertical="center" textRotation="90" wrapText="1"/>
      <protection/>
    </xf>
    <xf numFmtId="0" fontId="6" fillId="0" borderId="19" xfId="55" applyFont="1" applyBorder="1" applyAlignment="1" applyProtection="1">
      <alignment horizontal="center" vertical="center" textRotation="90" wrapText="1"/>
      <protection/>
    </xf>
    <xf numFmtId="0" fontId="6" fillId="0" borderId="11" xfId="55" applyFont="1" applyBorder="1" applyAlignment="1" applyProtection="1">
      <alignment horizontal="center" vertical="center" wrapText="1"/>
      <protection/>
    </xf>
    <xf numFmtId="0" fontId="6" fillId="0" borderId="12" xfId="55" applyFont="1" applyBorder="1" applyAlignment="1" applyProtection="1">
      <alignment horizontal="center" vertical="center" wrapText="1"/>
      <protection/>
    </xf>
    <xf numFmtId="0" fontId="6" fillId="0" borderId="13" xfId="55" applyFont="1" applyBorder="1" applyAlignment="1" applyProtection="1">
      <alignment horizontal="center" vertical="center" wrapText="1"/>
      <protection/>
    </xf>
    <xf numFmtId="0" fontId="6" fillId="0" borderId="19" xfId="55" applyFont="1" applyBorder="1" applyAlignment="1" applyProtection="1">
      <alignment horizontal="center" vertical="center" wrapText="1"/>
      <protection/>
    </xf>
    <xf numFmtId="0" fontId="7" fillId="0" borderId="26" xfId="55" applyFont="1" applyBorder="1" applyAlignment="1" applyProtection="1">
      <alignment horizontal="center" vertical="center" wrapText="1"/>
      <protection/>
    </xf>
    <xf numFmtId="0" fontId="7" fillId="0" borderId="27" xfId="55" applyFont="1" applyBorder="1" applyAlignment="1" applyProtection="1">
      <alignment horizontal="center" vertical="center" wrapText="1"/>
      <protection/>
    </xf>
    <xf numFmtId="0" fontId="7" fillId="0" borderId="28" xfId="55" applyFont="1" applyBorder="1" applyAlignment="1" applyProtection="1">
      <alignment horizontal="center" vertical="center" wrapText="1"/>
      <protection/>
    </xf>
    <xf numFmtId="0" fontId="6" fillId="0" borderId="12" xfId="55" applyFont="1" applyBorder="1" applyAlignment="1" applyProtection="1">
      <alignment horizontal="center" vertical="center" wrapText="1"/>
      <protection/>
    </xf>
    <xf numFmtId="0" fontId="9" fillId="0" borderId="19" xfId="55" applyFont="1" applyBorder="1" applyAlignment="1" applyProtection="1">
      <alignment horizontal="center" vertical="center" wrapText="1"/>
      <protection/>
    </xf>
    <xf numFmtId="0" fontId="9" fillId="0" borderId="11" xfId="55" applyFont="1" applyBorder="1" applyAlignment="1" applyProtection="1">
      <alignment horizontal="center" vertical="center" wrapText="1"/>
      <protection/>
    </xf>
    <xf numFmtId="0" fontId="21" fillId="0" borderId="0" xfId="56" applyFont="1" applyAlignment="1" applyProtection="1">
      <alignment horizontal="justify" wrapText="1"/>
      <protection hidden="1"/>
    </xf>
    <xf numFmtId="0" fontId="22" fillId="0" borderId="0" xfId="56" applyFont="1" applyAlignment="1" applyProtection="1">
      <alignment horizontal="center" vertical="center" wrapText="1"/>
      <protection hidden="1"/>
    </xf>
    <xf numFmtId="0" fontId="22" fillId="0" borderId="0" xfId="56" applyFont="1" applyAlignment="1" applyProtection="1">
      <alignment horizontal="center" wrapText="1"/>
      <protection hidden="1"/>
    </xf>
    <xf numFmtId="0" fontId="21" fillId="0" borderId="0" xfId="56" applyFont="1" applyAlignment="1" applyProtection="1">
      <alignment horizontal="left"/>
      <protection locked="0"/>
    </xf>
    <xf numFmtId="0" fontId="20" fillId="0" borderId="26" xfId="56" applyFont="1" applyBorder="1" applyAlignment="1" applyProtection="1">
      <alignment horizontal="left" vertical="center" wrapText="1"/>
      <protection locked="0"/>
    </xf>
    <xf numFmtId="0" fontId="20" fillId="0" borderId="27" xfId="56" applyFont="1" applyBorder="1" applyAlignment="1" applyProtection="1">
      <alignment horizontal="left" vertical="center" wrapText="1"/>
      <protection locked="0"/>
    </xf>
    <xf numFmtId="0" fontId="20" fillId="0" borderId="28" xfId="56" applyFont="1" applyBorder="1" applyAlignment="1" applyProtection="1">
      <alignment horizontal="left" vertical="center" wrapText="1"/>
      <protection locked="0"/>
    </xf>
    <xf numFmtId="0" fontId="7" fillId="0" borderId="26" xfId="56" applyFont="1" applyBorder="1" applyAlignment="1" applyProtection="1">
      <alignment horizontal="center" vertical="center" wrapText="1"/>
      <protection locked="0"/>
    </xf>
    <xf numFmtId="0" fontId="7" fillId="0" borderId="27" xfId="56" applyFont="1" applyBorder="1" applyAlignment="1" applyProtection="1">
      <alignment horizontal="center" vertical="center" wrapText="1"/>
      <protection locked="0"/>
    </xf>
    <xf numFmtId="0" fontId="7" fillId="0" borderId="28" xfId="56" applyFont="1" applyBorder="1" applyAlignment="1" applyProtection="1">
      <alignment horizontal="center" vertical="center" wrapText="1"/>
      <protection locked="0"/>
    </xf>
    <xf numFmtId="0" fontId="20" fillId="0" borderId="24" xfId="56" applyFont="1" applyBorder="1" applyAlignment="1" applyProtection="1">
      <alignment horizontal="left" vertical="center"/>
      <protection locked="0"/>
    </xf>
    <xf numFmtId="0" fontId="20" fillId="0" borderId="10" xfId="56" applyFont="1" applyBorder="1" applyAlignment="1" applyProtection="1">
      <alignment horizontal="left" vertical="center"/>
      <protection locked="0"/>
    </xf>
    <xf numFmtId="0" fontId="20" fillId="0" borderId="25" xfId="56" applyFont="1" applyBorder="1" applyAlignment="1" applyProtection="1">
      <alignment horizontal="left" vertical="center"/>
      <protection locked="0"/>
    </xf>
    <xf numFmtId="0" fontId="13" fillId="0" borderId="18" xfId="56" applyFont="1" applyBorder="1" applyAlignment="1" applyProtection="1">
      <alignment horizontal="left" vertical="center" wrapText="1"/>
      <protection locked="0"/>
    </xf>
    <xf numFmtId="0" fontId="13" fillId="0" borderId="29" xfId="56" applyFont="1" applyBorder="1" applyAlignment="1" applyProtection="1">
      <alignment horizontal="left" vertical="center" wrapText="1"/>
      <protection locked="0"/>
    </xf>
    <xf numFmtId="0" fontId="13" fillId="0" borderId="30" xfId="56" applyFont="1" applyBorder="1" applyAlignment="1" applyProtection="1">
      <alignment horizontal="left" vertical="center" wrapText="1"/>
      <protection locked="0"/>
    </xf>
    <xf numFmtId="3" fontId="44" fillId="0" borderId="31" xfId="56" applyNumberFormat="1" applyFont="1" applyBorder="1" applyAlignment="1" applyProtection="1">
      <alignment horizontal="center" vertical="center"/>
      <protection hidden="1"/>
    </xf>
    <xf numFmtId="3" fontId="44" fillId="0" borderId="32" xfId="56" applyNumberFormat="1" applyFont="1" applyBorder="1" applyAlignment="1" applyProtection="1">
      <alignment horizontal="center" vertical="center"/>
      <protection hidden="1"/>
    </xf>
    <xf numFmtId="10" fontId="44" fillId="0" borderId="31" xfId="56" applyNumberFormat="1" applyFont="1" applyBorder="1" applyAlignment="1" applyProtection="1">
      <alignment horizontal="center" vertical="center" wrapText="1"/>
      <protection hidden="1"/>
    </xf>
    <xf numFmtId="0" fontId="44" fillId="0" borderId="32" xfId="56" applyFont="1" applyBorder="1" applyAlignment="1" applyProtection="1">
      <alignment horizontal="center" vertical="center" wrapText="1"/>
      <protection hidden="1"/>
    </xf>
    <xf numFmtId="0" fontId="44" fillId="0" borderId="26" xfId="56" applyFont="1" applyBorder="1" applyAlignment="1" applyProtection="1">
      <alignment horizontal="left" vertical="center"/>
      <protection hidden="1"/>
    </xf>
    <xf numFmtId="0" fontId="44" fillId="0" borderId="27" xfId="56" applyFont="1" applyBorder="1" applyAlignment="1" applyProtection="1">
      <alignment horizontal="left" vertical="center"/>
      <protection hidden="1"/>
    </xf>
    <xf numFmtId="0" fontId="44" fillId="0" borderId="28" xfId="56" applyFont="1" applyBorder="1" applyAlignment="1" applyProtection="1">
      <alignment horizontal="left" vertical="center"/>
      <protection hidden="1"/>
    </xf>
    <xf numFmtId="0" fontId="22" fillId="0" borderId="0" xfId="56" applyFont="1" applyBorder="1" applyAlignment="1" applyProtection="1">
      <alignment horizontal="justify" vertical="center" wrapText="1"/>
      <protection locked="0"/>
    </xf>
    <xf numFmtId="0" fontId="44" fillId="0" borderId="33" xfId="56" applyFont="1" applyBorder="1" applyAlignment="1" applyProtection="1">
      <alignment horizontal="left" vertical="center"/>
      <protection hidden="1"/>
    </xf>
    <xf numFmtId="0" fontId="44" fillId="0" borderId="34" xfId="56" applyFont="1" applyBorder="1" applyAlignment="1" applyProtection="1">
      <alignment horizontal="left" vertical="center"/>
      <protection hidden="1"/>
    </xf>
    <xf numFmtId="0" fontId="44" fillId="0" borderId="14" xfId="56" applyFont="1" applyBorder="1" applyAlignment="1" applyProtection="1">
      <alignment horizontal="left" vertical="center"/>
      <protection hidden="1"/>
    </xf>
    <xf numFmtId="0" fontId="7" fillId="0" borderId="11" xfId="56" applyFont="1" applyBorder="1" applyAlignment="1" applyProtection="1">
      <alignment horizontal="center" vertical="center" wrapText="1"/>
      <protection locked="0"/>
    </xf>
    <xf numFmtId="0" fontId="12" fillId="0" borderId="0" xfId="56" applyFont="1" applyAlignment="1" applyProtection="1">
      <alignment horizontal="center" vertical="top"/>
      <protection locked="0"/>
    </xf>
    <xf numFmtId="0" fontId="61" fillId="0" borderId="0" xfId="56" applyFont="1" applyAlignment="1" applyProtection="1">
      <alignment horizontal="center"/>
      <protection locked="0"/>
    </xf>
    <xf numFmtId="0" fontId="7" fillId="0" borderId="12" xfId="56" applyFont="1" applyBorder="1" applyAlignment="1" applyProtection="1">
      <alignment horizontal="center" vertical="center" wrapText="1"/>
      <protection locked="0"/>
    </xf>
    <xf numFmtId="0" fontId="7" fillId="0" borderId="19" xfId="56" applyFont="1" applyBorder="1" applyAlignment="1" applyProtection="1">
      <alignment horizontal="center" vertical="center" wrapText="1"/>
      <protection locked="0"/>
    </xf>
    <xf numFmtId="0" fontId="7" fillId="0" borderId="18" xfId="56" applyFont="1" applyBorder="1" applyAlignment="1" applyProtection="1">
      <alignment horizontal="center" vertical="center" wrapText="1"/>
      <protection locked="0"/>
    </xf>
    <xf numFmtId="0" fontId="7" fillId="0" borderId="29" xfId="56" applyFont="1" applyBorder="1" applyAlignment="1" applyProtection="1">
      <alignment horizontal="center" vertical="center" wrapText="1"/>
      <protection locked="0"/>
    </xf>
    <xf numFmtId="0" fontId="7" fillId="0" borderId="30" xfId="56" applyFont="1" applyBorder="1" applyAlignment="1" applyProtection="1">
      <alignment horizontal="center" vertical="center" wrapText="1"/>
      <protection locked="0"/>
    </xf>
    <xf numFmtId="0" fontId="7" fillId="0" borderId="24" xfId="56" applyFont="1" applyBorder="1" applyAlignment="1" applyProtection="1">
      <alignment horizontal="center" vertical="center" wrapText="1"/>
      <protection locked="0"/>
    </xf>
    <xf numFmtId="0" fontId="7" fillId="0" borderId="10" xfId="56" applyFont="1" applyBorder="1" applyAlignment="1" applyProtection="1">
      <alignment horizontal="center" vertical="center" wrapText="1"/>
      <protection locked="0"/>
    </xf>
    <xf numFmtId="0" fontId="7" fillId="0" borderId="25" xfId="56" applyFont="1" applyBorder="1" applyAlignment="1" applyProtection="1">
      <alignment horizontal="center" vertical="center" wrapText="1"/>
      <protection locked="0"/>
    </xf>
    <xf numFmtId="0" fontId="42" fillId="0" borderId="0" xfId="56" applyFont="1" applyAlignment="1" applyProtection="1">
      <alignment horizontal="right" vertical="center"/>
      <protection locked="0"/>
    </xf>
    <xf numFmtId="0" fontId="2" fillId="0" borderId="0" xfId="56" applyFont="1" applyAlignment="1" applyProtection="1">
      <alignment horizontal="center" vertical="center"/>
      <protection locked="0"/>
    </xf>
    <xf numFmtId="0" fontId="2" fillId="0" borderId="0" xfId="56" applyNumberFormat="1" applyFont="1" applyAlignment="1" applyProtection="1">
      <alignment horizontal="center" vertical="center"/>
      <protection locked="0"/>
    </xf>
    <xf numFmtId="0" fontId="21" fillId="0" borderId="0" xfId="56" applyFont="1" applyAlignment="1" applyProtection="1">
      <alignment horizontal="justify" vertical="center" wrapText="1"/>
      <protection locked="0"/>
    </xf>
    <xf numFmtId="0" fontId="20" fillId="0" borderId="26" xfId="56" applyFont="1" applyBorder="1" applyAlignment="1" applyProtection="1">
      <alignment vertical="center" wrapText="1"/>
      <protection locked="0"/>
    </xf>
    <xf numFmtId="0" fontId="20" fillId="0" borderId="27" xfId="56" applyFont="1" applyBorder="1" applyAlignment="1" applyProtection="1">
      <alignment vertical="center" wrapText="1"/>
      <protection locked="0"/>
    </xf>
    <xf numFmtId="0" fontId="20" fillId="0" borderId="28" xfId="56" applyFont="1" applyBorder="1" applyAlignment="1" applyProtection="1">
      <alignment vertical="center" wrapText="1"/>
      <protection locked="0"/>
    </xf>
    <xf numFmtId="0" fontId="21" fillId="0" borderId="29" xfId="56" applyFont="1" applyBorder="1" applyAlignment="1" applyProtection="1">
      <alignment horizontal="justify" vertical="center" wrapText="1"/>
      <protection locked="0"/>
    </xf>
    <xf numFmtId="0" fontId="21" fillId="0" borderId="0" xfId="56" applyFont="1" applyBorder="1" applyAlignment="1" applyProtection="1">
      <alignment horizontal="left" vertical="center"/>
      <protection locked="0"/>
    </xf>
    <xf numFmtId="0" fontId="13" fillId="0" borderId="26" xfId="56" applyFont="1" applyBorder="1" applyAlignment="1" applyProtection="1">
      <alignment horizontal="center" vertical="center" wrapText="1"/>
      <protection locked="0"/>
    </xf>
    <xf numFmtId="0" fontId="13" fillId="0" borderId="27" xfId="56" applyFont="1" applyBorder="1" applyAlignment="1" applyProtection="1">
      <alignment horizontal="center" vertical="center" wrapText="1"/>
      <protection locked="0"/>
    </xf>
    <xf numFmtId="0" fontId="13" fillId="0" borderId="28" xfId="56" applyFont="1" applyBorder="1" applyAlignment="1" applyProtection="1">
      <alignment horizontal="center" vertical="center" wrapText="1"/>
      <protection locked="0"/>
    </xf>
    <xf numFmtId="0" fontId="44" fillId="0" borderId="31" xfId="56" applyFont="1" applyBorder="1" applyAlignment="1" applyProtection="1">
      <alignment horizontal="left" vertical="center"/>
      <protection hidden="1"/>
    </xf>
    <xf numFmtId="0" fontId="44" fillId="0" borderId="35" xfId="56" applyFont="1" applyBorder="1" applyAlignment="1" applyProtection="1">
      <alignment horizontal="left" vertical="center"/>
      <protection hidden="1"/>
    </xf>
    <xf numFmtId="0" fontId="44" fillId="0" borderId="32" xfId="56" applyFont="1" applyBorder="1" applyAlignment="1" applyProtection="1">
      <alignment horizontal="left" vertical="center"/>
      <protection hidden="1"/>
    </xf>
    <xf numFmtId="3" fontId="0" fillId="0" borderId="31" xfId="56" applyNumberFormat="1" applyFont="1" applyBorder="1" applyAlignment="1" applyProtection="1">
      <alignment horizontal="center" vertical="center"/>
      <protection locked="0"/>
    </xf>
    <xf numFmtId="3" fontId="0" fillId="0" borderId="32" xfId="56" applyNumberFormat="1" applyFont="1" applyBorder="1" applyAlignment="1" applyProtection="1">
      <alignment horizontal="center" vertical="center"/>
      <protection locked="0"/>
    </xf>
    <xf numFmtId="0" fontId="0" fillId="0" borderId="31" xfId="56" applyFont="1" applyBorder="1" applyAlignment="1" applyProtection="1">
      <alignment horizontal="center" vertical="center" wrapText="1"/>
      <protection locked="0"/>
    </xf>
    <xf numFmtId="0" fontId="0" fillId="0" borderId="32" xfId="56" applyFont="1" applyBorder="1" applyAlignment="1" applyProtection="1">
      <alignment horizontal="center" vertical="center" wrapText="1"/>
      <protection locked="0"/>
    </xf>
    <xf numFmtId="0" fontId="0" fillId="0" borderId="33" xfId="56" applyFont="1" applyBorder="1" applyAlignment="1" applyProtection="1">
      <alignment horizontal="center" vertical="center"/>
      <protection locked="0"/>
    </xf>
    <xf numFmtId="0" fontId="0" fillId="0" borderId="34" xfId="56" applyFont="1" applyBorder="1" applyAlignment="1" applyProtection="1">
      <alignment horizontal="center" vertical="center"/>
      <protection locked="0"/>
    </xf>
    <xf numFmtId="0" fontId="0" fillId="0" borderId="14" xfId="56" applyFont="1" applyBorder="1" applyAlignment="1" applyProtection="1">
      <alignment horizontal="center" vertical="center"/>
      <protection locked="0"/>
    </xf>
    <xf numFmtId="0" fontId="0" fillId="0" borderId="31" xfId="56" applyFont="1" applyBorder="1" applyAlignment="1" applyProtection="1">
      <alignment horizontal="center" vertical="center"/>
      <protection locked="0"/>
    </xf>
    <xf numFmtId="0" fontId="0" fillId="0" borderId="35" xfId="56" applyFont="1" applyBorder="1" applyAlignment="1" applyProtection="1">
      <alignment horizontal="center" vertical="center"/>
      <protection locked="0"/>
    </xf>
    <xf numFmtId="0" fontId="0" fillId="0" borderId="32" xfId="56" applyFont="1" applyBorder="1" applyAlignment="1" applyProtection="1">
      <alignment horizontal="center" vertical="center"/>
      <protection locked="0"/>
    </xf>
    <xf numFmtId="0" fontId="21" fillId="0" borderId="0" xfId="56" applyFont="1" applyBorder="1" applyAlignment="1" applyProtection="1">
      <alignment horizontal="justify" vertical="center" wrapText="1"/>
      <protection locked="0"/>
    </xf>
    <xf numFmtId="3" fontId="0" fillId="0" borderId="33" xfId="56" applyNumberFormat="1" applyFont="1" applyBorder="1" applyAlignment="1" applyProtection="1">
      <alignment horizontal="center" vertical="center"/>
      <protection locked="0"/>
    </xf>
    <xf numFmtId="3" fontId="0" fillId="0" borderId="14" xfId="56" applyNumberFormat="1" applyFont="1" applyBorder="1" applyAlignment="1" applyProtection="1">
      <alignment horizontal="center" vertical="center"/>
      <protection locked="0"/>
    </xf>
    <xf numFmtId="0" fontId="19" fillId="0" borderId="0" xfId="56" applyFont="1" applyAlignment="1" applyProtection="1">
      <alignment horizontal="center" vertical="center" wrapText="1"/>
      <protection locked="0"/>
    </xf>
    <xf numFmtId="0" fontId="0" fillId="0" borderId="36" xfId="56" applyFont="1" applyBorder="1" applyAlignment="1" applyProtection="1">
      <alignment horizontal="center" vertical="center"/>
      <protection locked="0"/>
    </xf>
    <xf numFmtId="0" fontId="0" fillId="0" borderId="37" xfId="56" applyFont="1" applyBorder="1" applyAlignment="1" applyProtection="1">
      <alignment horizontal="center" vertical="center"/>
      <protection locked="0"/>
    </xf>
    <xf numFmtId="0" fontId="0" fillId="0" borderId="17" xfId="56" applyFont="1" applyBorder="1" applyAlignment="1" applyProtection="1">
      <alignment horizontal="center" vertical="center"/>
      <protection locked="0"/>
    </xf>
    <xf numFmtId="3" fontId="0" fillId="0" borderId="36" xfId="56" applyNumberFormat="1" applyFont="1" applyBorder="1" applyAlignment="1" applyProtection="1">
      <alignment horizontal="center" vertical="center"/>
      <protection locked="0"/>
    </xf>
    <xf numFmtId="3" fontId="0" fillId="0" borderId="17" xfId="56" applyNumberFormat="1" applyFont="1" applyBorder="1" applyAlignment="1" applyProtection="1">
      <alignment horizontal="center" vertical="center"/>
      <protection locked="0"/>
    </xf>
    <xf numFmtId="0" fontId="0" fillId="0" borderId="33" xfId="56" applyFont="1" applyBorder="1" applyAlignment="1" applyProtection="1">
      <alignment horizontal="center" vertical="center" wrapText="1"/>
      <protection locked="0"/>
    </xf>
    <xf numFmtId="0" fontId="0" fillId="0" borderId="14" xfId="56" applyFont="1" applyBorder="1" applyAlignment="1" applyProtection="1">
      <alignment horizontal="center" vertical="center" wrapText="1"/>
      <protection locked="0"/>
    </xf>
    <xf numFmtId="0" fontId="0" fillId="0" borderId="36" xfId="56" applyFont="1" applyBorder="1" applyAlignment="1" applyProtection="1">
      <alignment horizontal="center" vertical="center" wrapText="1"/>
      <protection locked="0"/>
    </xf>
    <xf numFmtId="0" fontId="0" fillId="0" borderId="17" xfId="56" applyFont="1" applyBorder="1" applyAlignment="1" applyProtection="1">
      <alignment horizontal="center" vertical="center" wrapText="1"/>
      <protection locked="0"/>
    </xf>
    <xf numFmtId="0" fontId="21" fillId="0" borderId="0" xfId="56" applyFont="1" applyAlignment="1" applyProtection="1">
      <alignment horizontal="center" vertical="center" wrapText="1"/>
      <protection locked="0"/>
    </xf>
    <xf numFmtId="0" fontId="22" fillId="0" borderId="0" xfId="56" applyFont="1" applyAlignment="1" applyProtection="1">
      <alignment horizontal="center" vertical="center" wrapText="1"/>
      <protection locked="0"/>
    </xf>
    <xf numFmtId="0" fontId="22" fillId="0" borderId="0" xfId="56" applyFont="1" applyAlignment="1" applyProtection="1">
      <alignment horizontal="center" wrapText="1"/>
      <protection locked="0"/>
    </xf>
    <xf numFmtId="0" fontId="12" fillId="0" borderId="0" xfId="56" applyFont="1" applyAlignment="1" applyProtection="1">
      <alignment horizontal="center"/>
      <protection locked="0"/>
    </xf>
    <xf numFmtId="0" fontId="23" fillId="0" borderId="0" xfId="56" applyFont="1" applyAlignment="1" applyProtection="1" quotePrefix="1">
      <alignment horizontal="center"/>
      <protection locked="0"/>
    </xf>
    <xf numFmtId="0" fontId="22" fillId="0" borderId="0" xfId="56" applyFont="1" applyAlignment="1" applyProtection="1">
      <alignment horizontal="center"/>
      <protection locked="0"/>
    </xf>
    <xf numFmtId="0" fontId="12" fillId="0" borderId="0" xfId="56" applyFont="1" applyAlignment="1" applyProtection="1">
      <alignment horizontal="center"/>
      <protection locked="0"/>
    </xf>
    <xf numFmtId="0" fontId="13" fillId="0" borderId="12" xfId="56" applyFont="1" applyBorder="1" applyAlignment="1" applyProtection="1">
      <alignment horizontal="center" vertical="center" wrapText="1"/>
      <protection locked="0"/>
    </xf>
    <xf numFmtId="0" fontId="13" fillId="0" borderId="19" xfId="56" applyFont="1" applyBorder="1" applyAlignment="1" applyProtection="1">
      <alignment horizontal="center" vertical="center" wrapText="1"/>
      <protection locked="0"/>
    </xf>
    <xf numFmtId="0" fontId="13" fillId="0" borderId="11" xfId="56" applyFont="1" applyBorder="1" applyAlignment="1" applyProtection="1">
      <alignment horizontal="center"/>
      <protection locked="0"/>
    </xf>
    <xf numFmtId="181" fontId="39" fillId="0" borderId="15" xfId="56" applyNumberFormat="1" applyFont="1" applyBorder="1" applyAlignment="1">
      <alignment horizontal="center"/>
      <protection/>
    </xf>
    <xf numFmtId="179" fontId="62" fillId="0" borderId="21" xfId="56" applyNumberFormat="1" applyFont="1" applyBorder="1" applyAlignment="1">
      <alignment horizontal="center"/>
      <protection/>
    </xf>
    <xf numFmtId="179" fontId="39" fillId="0" borderId="15" xfId="56" applyNumberFormat="1" applyFont="1" applyBorder="1" applyAlignment="1">
      <alignment horizontal="center"/>
      <protection/>
    </xf>
    <xf numFmtId="181" fontId="62" fillId="0" borderId="21" xfId="56" applyNumberFormat="1" applyFont="1" applyBorder="1" applyAlignment="1">
      <alignment horizontal="center"/>
      <protection/>
    </xf>
    <xf numFmtId="0" fontId="39" fillId="0" borderId="15" xfId="56" applyFont="1" applyBorder="1" applyAlignment="1">
      <alignment horizontal="center"/>
      <protection/>
    </xf>
    <xf numFmtId="0" fontId="39" fillId="0" borderId="15" xfId="56" applyFont="1" applyBorder="1" applyAlignment="1">
      <alignment horizontal="left" indent="1"/>
      <protection/>
    </xf>
    <xf numFmtId="0" fontId="39" fillId="0" borderId="21" xfId="56" applyFont="1" applyBorder="1" applyAlignment="1">
      <alignment horizontal="center"/>
      <protection/>
    </xf>
    <xf numFmtId="0" fontId="39" fillId="0" borderId="21" xfId="56" applyFont="1" applyBorder="1" applyAlignment="1">
      <alignment horizontal="left" indent="1"/>
      <protection/>
    </xf>
    <xf numFmtId="179" fontId="39" fillId="0" borderId="20" xfId="56" applyNumberFormat="1" applyFont="1" applyBorder="1" applyAlignment="1">
      <alignment horizontal="center"/>
      <protection/>
    </xf>
    <xf numFmtId="181" fontId="39" fillId="0" borderId="20" xfId="56" applyNumberFormat="1" applyFont="1" applyBorder="1" applyAlignment="1">
      <alignment horizontal="center"/>
      <protection/>
    </xf>
    <xf numFmtId="0" fontId="39" fillId="0" borderId="11" xfId="56" applyFont="1" applyBorder="1" applyAlignment="1">
      <alignment horizontal="center" vertical="center" wrapText="1"/>
      <protection/>
    </xf>
    <xf numFmtId="0" fontId="39" fillId="0" borderId="20" xfId="56" applyFont="1" applyBorder="1" applyAlignment="1">
      <alignment horizontal="center"/>
      <protection/>
    </xf>
    <xf numFmtId="0" fontId="39" fillId="0" borderId="20" xfId="56" applyFont="1" applyBorder="1" applyAlignment="1">
      <alignment horizontal="left" indent="1"/>
      <protection/>
    </xf>
    <xf numFmtId="181" fontId="39" fillId="0" borderId="36" xfId="56" applyNumberFormat="1" applyFont="1" applyBorder="1" applyAlignment="1">
      <alignment horizontal="center"/>
      <protection/>
    </xf>
    <xf numFmtId="181" fontId="39" fillId="0" borderId="37" xfId="56" applyNumberFormat="1" applyFont="1" applyBorder="1" applyAlignment="1">
      <alignment horizontal="center"/>
      <protection/>
    </xf>
    <xf numFmtId="181" fontId="39" fillId="0" borderId="17" xfId="56" applyNumberFormat="1" applyFont="1" applyBorder="1" applyAlignment="1">
      <alignment horizontal="center"/>
      <protection/>
    </xf>
    <xf numFmtId="179" fontId="39" fillId="0" borderId="36" xfId="56" applyNumberFormat="1" applyFont="1" applyBorder="1" applyAlignment="1">
      <alignment horizontal="center"/>
      <protection/>
    </xf>
    <xf numFmtId="179" fontId="39" fillId="0" borderId="37" xfId="56" applyNumberFormat="1" applyFont="1" applyBorder="1" applyAlignment="1">
      <alignment horizontal="center"/>
      <protection/>
    </xf>
    <xf numFmtId="179" fontId="39" fillId="0" borderId="17" xfId="56" applyNumberFormat="1" applyFont="1" applyBorder="1" applyAlignment="1">
      <alignment horizontal="center"/>
      <protection/>
    </xf>
    <xf numFmtId="181" fontId="62" fillId="0" borderId="33" xfId="56" applyNumberFormat="1" applyFont="1" applyBorder="1" applyAlignment="1">
      <alignment horizontal="center"/>
      <protection/>
    </xf>
    <xf numFmtId="181" fontId="62" fillId="0" borderId="34" xfId="56" applyNumberFormat="1" applyFont="1" applyBorder="1" applyAlignment="1">
      <alignment horizontal="center"/>
      <protection/>
    </xf>
    <xf numFmtId="181" fontId="62" fillId="0" borderId="14" xfId="56" applyNumberFormat="1" applyFont="1" applyBorder="1" applyAlignment="1">
      <alignment horizontal="center"/>
      <protection/>
    </xf>
    <xf numFmtId="0" fontId="39" fillId="0" borderId="36" xfId="56" applyFont="1" applyBorder="1" applyAlignment="1">
      <alignment horizontal="left"/>
      <protection/>
    </xf>
    <xf numFmtId="0" fontId="39" fillId="0" borderId="37" xfId="56" applyFont="1" applyBorder="1" applyAlignment="1">
      <alignment horizontal="left"/>
      <protection/>
    </xf>
    <xf numFmtId="0" fontId="39" fillId="0" borderId="17" xfId="56" applyFont="1" applyBorder="1" applyAlignment="1">
      <alignment horizontal="left"/>
      <protection/>
    </xf>
    <xf numFmtId="179" fontId="62" fillId="0" borderId="33" xfId="56" applyNumberFormat="1" applyFont="1" applyBorder="1" applyAlignment="1">
      <alignment horizontal="center"/>
      <protection/>
    </xf>
    <xf numFmtId="179" fontId="62" fillId="0" borderId="34" xfId="56" applyNumberFormat="1" applyFont="1" applyBorder="1" applyAlignment="1">
      <alignment horizontal="center"/>
      <protection/>
    </xf>
    <xf numFmtId="179" fontId="62" fillId="0" borderId="14" xfId="56" applyNumberFormat="1" applyFont="1" applyBorder="1" applyAlignment="1">
      <alignment horizontal="center"/>
      <protection/>
    </xf>
    <xf numFmtId="181" fontId="39" fillId="0" borderId="31" xfId="56" applyNumberFormat="1" applyFont="1" applyBorder="1" applyAlignment="1">
      <alignment horizontal="center"/>
      <protection/>
    </xf>
    <xf numFmtId="181" fontId="39" fillId="0" borderId="35" xfId="56" applyNumberFormat="1" applyFont="1" applyBorder="1" applyAlignment="1">
      <alignment horizontal="center"/>
      <protection/>
    </xf>
    <xf numFmtId="181" fontId="39" fillId="0" borderId="32" xfId="56" applyNumberFormat="1" applyFont="1" applyBorder="1" applyAlignment="1">
      <alignment horizontal="center"/>
      <protection/>
    </xf>
    <xf numFmtId="0" fontId="39" fillId="0" borderId="33" xfId="56" applyFont="1" applyBorder="1" applyAlignment="1">
      <alignment horizontal="left"/>
      <protection/>
    </xf>
    <xf numFmtId="0" fontId="39" fillId="0" borderId="34" xfId="56" applyFont="1" applyBorder="1" applyAlignment="1">
      <alignment horizontal="left"/>
      <protection/>
    </xf>
    <xf numFmtId="0" fontId="39" fillId="0" borderId="14" xfId="56" applyFont="1" applyBorder="1" applyAlignment="1">
      <alignment horizontal="left"/>
      <protection/>
    </xf>
    <xf numFmtId="179" fontId="39" fillId="0" borderId="31" xfId="56" applyNumberFormat="1" applyFont="1" applyBorder="1" applyAlignment="1">
      <alignment horizontal="center"/>
      <protection/>
    </xf>
    <xf numFmtId="179" fontId="39" fillId="0" borderId="35" xfId="56" applyNumberFormat="1" applyFont="1" applyBorder="1" applyAlignment="1">
      <alignment horizontal="center"/>
      <protection/>
    </xf>
    <xf numFmtId="179" fontId="39" fillId="0" borderId="32" xfId="56" applyNumberFormat="1" applyFont="1" applyBorder="1" applyAlignment="1">
      <alignment horizontal="center"/>
      <protection/>
    </xf>
    <xf numFmtId="0" fontId="53" fillId="0" borderId="11" xfId="56" applyFont="1" applyBorder="1" applyAlignment="1">
      <alignment horizontal="center" vertical="center" wrapText="1"/>
      <protection/>
    </xf>
    <xf numFmtId="0" fontId="39" fillId="0" borderId="31" xfId="56" applyFont="1" applyBorder="1" applyAlignment="1">
      <alignment horizontal="left"/>
      <protection/>
    </xf>
    <xf numFmtId="0" fontId="39" fillId="0" borderId="35" xfId="56" applyFont="1" applyBorder="1" applyAlignment="1">
      <alignment horizontal="left"/>
      <protection/>
    </xf>
    <xf numFmtId="0" fontId="39" fillId="0" borderId="32" xfId="56" applyFont="1" applyBorder="1" applyAlignment="1">
      <alignment horizontal="left"/>
      <protection/>
    </xf>
    <xf numFmtId="0" fontId="53" fillId="0" borderId="23" xfId="56" applyFont="1" applyBorder="1" applyAlignment="1">
      <alignment horizontal="center" vertical="center" wrapText="1"/>
      <protection/>
    </xf>
    <xf numFmtId="0" fontId="53" fillId="0" borderId="0" xfId="56" applyFont="1" applyBorder="1" applyAlignment="1">
      <alignment horizontal="center" vertical="center" wrapText="1"/>
      <protection/>
    </xf>
    <xf numFmtId="0" fontId="39" fillId="0" borderId="26" xfId="56" applyFont="1" applyBorder="1" applyAlignment="1">
      <alignment horizontal="center" vertical="center" wrapText="1"/>
      <protection/>
    </xf>
    <xf numFmtId="0" fontId="39" fillId="0" borderId="27" xfId="56" applyFont="1" applyBorder="1" applyAlignment="1">
      <alignment horizontal="center" vertical="center" wrapText="1"/>
      <protection/>
    </xf>
    <xf numFmtId="0" fontId="39" fillId="0" borderId="28" xfId="56" applyFont="1" applyBorder="1" applyAlignment="1">
      <alignment horizontal="center" vertical="center" wrapText="1"/>
      <protection/>
    </xf>
    <xf numFmtId="0" fontId="39" fillId="0" borderId="12" xfId="56" applyFont="1" applyBorder="1" applyAlignment="1">
      <alignment horizontal="center" vertical="center" wrapText="1"/>
      <protection/>
    </xf>
    <xf numFmtId="0" fontId="39" fillId="0" borderId="19" xfId="56" applyFont="1" applyBorder="1" applyAlignment="1">
      <alignment horizontal="center" vertical="center" wrapText="1"/>
      <protection/>
    </xf>
    <xf numFmtId="181" fontId="52" fillId="0" borderId="11" xfId="56" applyNumberFormat="1" applyFont="1" applyBorder="1" applyAlignment="1">
      <alignment horizontal="center" vertical="center" wrapText="1"/>
      <protection/>
    </xf>
    <xf numFmtId="179" fontId="52" fillId="0" borderId="11" xfId="56" applyNumberFormat="1" applyFont="1" applyBorder="1" applyAlignment="1">
      <alignment horizontal="center" vertical="center" wrapText="1"/>
      <protection/>
    </xf>
    <xf numFmtId="179" fontId="39" fillId="0" borderId="36" xfId="56" applyNumberFormat="1" applyFont="1" applyBorder="1" applyAlignment="1">
      <alignment horizontal="center" vertical="center" wrapText="1"/>
      <protection/>
    </xf>
    <xf numFmtId="179" fontId="39" fillId="0" borderId="37" xfId="56" applyNumberFormat="1" applyFont="1" applyBorder="1" applyAlignment="1">
      <alignment horizontal="center" vertical="center" wrapText="1"/>
      <protection/>
    </xf>
    <xf numFmtId="179" fontId="39" fillId="0" borderId="17" xfId="56" applyNumberFormat="1" applyFont="1" applyBorder="1" applyAlignment="1">
      <alignment horizontal="center" vertical="center" wrapText="1"/>
      <protection/>
    </xf>
    <xf numFmtId="181" fontId="39" fillId="0" borderId="36" xfId="56" applyNumberFormat="1" applyFont="1" applyBorder="1" applyAlignment="1">
      <alignment horizontal="center" vertical="center" wrapText="1"/>
      <protection/>
    </xf>
    <xf numFmtId="181" fontId="39" fillId="0" borderId="37" xfId="56" applyNumberFormat="1" applyFont="1" applyBorder="1" applyAlignment="1">
      <alignment horizontal="center" vertical="center" wrapText="1"/>
      <protection/>
    </xf>
    <xf numFmtId="181" fontId="39" fillId="0" borderId="17" xfId="56" applyNumberFormat="1" applyFont="1" applyBorder="1" applyAlignment="1">
      <alignment horizontal="center" vertical="center" wrapText="1"/>
      <protection/>
    </xf>
    <xf numFmtId="0" fontId="52" fillId="0" borderId="11" xfId="56" applyFont="1" applyBorder="1" applyAlignment="1">
      <alignment horizontal="center" vertical="center" wrapText="1"/>
      <protection/>
    </xf>
    <xf numFmtId="0" fontId="52" fillId="0" borderId="11" xfId="56" applyFont="1" applyBorder="1" applyAlignment="1">
      <alignment vertical="center" wrapText="1"/>
      <protection/>
    </xf>
    <xf numFmtId="181" fontId="62" fillId="0" borderId="33" xfId="56" applyNumberFormat="1" applyFont="1" applyBorder="1" applyAlignment="1">
      <alignment horizontal="center" vertical="center" wrapText="1"/>
      <protection/>
    </xf>
    <xf numFmtId="181" fontId="62" fillId="0" borderId="34" xfId="56" applyNumberFormat="1" applyFont="1" applyBorder="1" applyAlignment="1">
      <alignment horizontal="center" vertical="center" wrapText="1"/>
      <protection/>
    </xf>
    <xf numFmtId="181" fontId="62" fillId="0" borderId="14" xfId="56" applyNumberFormat="1" applyFont="1" applyBorder="1" applyAlignment="1">
      <alignment horizontal="center" vertical="center" wrapText="1"/>
      <protection/>
    </xf>
    <xf numFmtId="0" fontId="39" fillId="0" borderId="15" xfId="56" applyFont="1" applyBorder="1" applyAlignment="1">
      <alignment horizontal="center" vertical="top" wrapText="1"/>
      <protection/>
    </xf>
    <xf numFmtId="0" fontId="39" fillId="0" borderId="36" xfId="56" applyFont="1" applyBorder="1" applyAlignment="1">
      <alignment vertical="top" wrapText="1"/>
      <protection/>
    </xf>
    <xf numFmtId="0" fontId="39" fillId="0" borderId="37" xfId="56" applyFont="1" applyBorder="1" applyAlignment="1">
      <alignment vertical="top" wrapText="1"/>
      <protection/>
    </xf>
    <xf numFmtId="0" fontId="39" fillId="0" borderId="17" xfId="56" applyFont="1" applyBorder="1" applyAlignment="1">
      <alignment vertical="top" wrapText="1"/>
      <protection/>
    </xf>
    <xf numFmtId="179" fontId="39" fillId="0" borderId="33" xfId="56" applyNumberFormat="1" applyFont="1" applyBorder="1" applyAlignment="1">
      <alignment horizontal="center" vertical="center" wrapText="1"/>
      <protection/>
    </xf>
    <xf numFmtId="179" fontId="39" fillId="0" borderId="34" xfId="56" applyNumberFormat="1" applyFont="1" applyBorder="1" applyAlignment="1">
      <alignment horizontal="center" vertical="center" wrapText="1"/>
      <protection/>
    </xf>
    <xf numFmtId="179" fontId="39" fillId="0" borderId="14" xfId="56" applyNumberFormat="1" applyFont="1" applyBorder="1" applyAlignment="1">
      <alignment horizontal="center" vertical="center" wrapText="1"/>
      <protection/>
    </xf>
    <xf numFmtId="179" fontId="62" fillId="0" borderId="33" xfId="56" applyNumberFormat="1" applyFont="1" applyBorder="1" applyAlignment="1">
      <alignment horizontal="center" vertical="center" wrapText="1"/>
      <protection/>
    </xf>
    <xf numFmtId="179" fontId="62" fillId="0" borderId="34" xfId="56" applyNumberFormat="1" applyFont="1" applyBorder="1" applyAlignment="1">
      <alignment horizontal="center" vertical="center" wrapText="1"/>
      <protection/>
    </xf>
    <xf numFmtId="179" fontId="62" fillId="0" borderId="14" xfId="56" applyNumberFormat="1" applyFont="1" applyBorder="1" applyAlignment="1">
      <alignment horizontal="center" vertical="center" wrapText="1"/>
      <protection/>
    </xf>
    <xf numFmtId="181" fontId="39" fillId="0" borderId="33" xfId="56" applyNumberFormat="1" applyFont="1" applyBorder="1" applyAlignment="1">
      <alignment horizontal="center" vertical="center" wrapText="1"/>
      <protection/>
    </xf>
    <xf numFmtId="181" fontId="39" fillId="0" borderId="34" xfId="56" applyNumberFormat="1" applyFont="1" applyBorder="1" applyAlignment="1">
      <alignment horizontal="center" vertical="center" wrapText="1"/>
      <protection/>
    </xf>
    <xf numFmtId="181" fontId="39" fillId="0" borderId="14" xfId="56" applyNumberFormat="1" applyFont="1" applyBorder="1" applyAlignment="1">
      <alignment horizontal="center" vertical="center" wrapText="1"/>
      <protection/>
    </xf>
    <xf numFmtId="0" fontId="39" fillId="0" borderId="21" xfId="56" applyFont="1" applyBorder="1" applyAlignment="1">
      <alignment horizontal="center" vertical="top" wrapText="1"/>
      <protection/>
    </xf>
    <xf numFmtId="0" fontId="39" fillId="0" borderId="33" xfId="56" applyFont="1" applyBorder="1" applyAlignment="1">
      <alignment vertical="top" wrapText="1"/>
      <protection/>
    </xf>
    <xf numFmtId="0" fontId="39" fillId="0" borderId="34" xfId="56" applyFont="1" applyBorder="1" applyAlignment="1">
      <alignment vertical="top" wrapText="1"/>
      <protection/>
    </xf>
    <xf numFmtId="0" fontId="39" fillId="0" borderId="14" xfId="56" applyFont="1" applyBorder="1" applyAlignment="1">
      <alignment vertical="top" wrapText="1"/>
      <protection/>
    </xf>
    <xf numFmtId="181" fontId="39" fillId="0" borderId="31" xfId="56" applyNumberFormat="1" applyFont="1" applyBorder="1" applyAlignment="1">
      <alignment horizontal="center" vertical="center" wrapText="1"/>
      <protection/>
    </xf>
    <xf numFmtId="181" fontId="39" fillId="0" borderId="35" xfId="56" applyNumberFormat="1" applyFont="1" applyBorder="1" applyAlignment="1">
      <alignment horizontal="center" vertical="center" wrapText="1"/>
      <protection/>
    </xf>
    <xf numFmtId="181" fontId="39" fillId="0" borderId="32" xfId="56" applyNumberFormat="1" applyFont="1" applyBorder="1" applyAlignment="1">
      <alignment horizontal="center" vertical="center" wrapText="1"/>
      <protection/>
    </xf>
    <xf numFmtId="179" fontId="39" fillId="0" borderId="31" xfId="56" applyNumberFormat="1" applyFont="1" applyBorder="1" applyAlignment="1">
      <alignment horizontal="center" vertical="center" wrapText="1"/>
      <protection/>
    </xf>
    <xf numFmtId="179" fontId="39" fillId="0" borderId="35" xfId="56" applyNumberFormat="1" applyFont="1" applyBorder="1" applyAlignment="1">
      <alignment horizontal="center" vertical="center" wrapText="1"/>
      <protection/>
    </xf>
    <xf numFmtId="179" fontId="39" fillId="0" borderId="32" xfId="56" applyNumberFormat="1" applyFont="1" applyBorder="1" applyAlignment="1">
      <alignment horizontal="center" vertical="center" wrapText="1"/>
      <protection/>
    </xf>
    <xf numFmtId="0" fontId="39" fillId="0" borderId="20" xfId="56" applyFont="1" applyBorder="1" applyAlignment="1">
      <alignment horizontal="center" vertical="top" wrapText="1"/>
      <protection/>
    </xf>
    <xf numFmtId="0" fontId="39" fillId="0" borderId="31" xfId="56" applyFont="1" applyBorder="1" applyAlignment="1">
      <alignment vertical="top" wrapText="1"/>
      <protection/>
    </xf>
    <xf numFmtId="0" fontId="39" fillId="0" borderId="35" xfId="56" applyFont="1" applyBorder="1" applyAlignment="1">
      <alignment vertical="top" wrapText="1"/>
      <protection/>
    </xf>
    <xf numFmtId="0" fontId="39" fillId="0" borderId="32" xfId="56" applyFont="1" applyBorder="1" applyAlignment="1">
      <alignment vertical="top" wrapText="1"/>
      <protection/>
    </xf>
    <xf numFmtId="0" fontId="33" fillId="0" borderId="0" xfId="56" applyFont="1" applyAlignment="1" applyProtection="1" quotePrefix="1">
      <alignment horizontal="center"/>
      <protection locked="0"/>
    </xf>
    <xf numFmtId="0" fontId="12" fillId="0" borderId="0" xfId="56" applyFont="1" applyAlignment="1" applyProtection="1">
      <alignment horizontal="center" wrapText="1"/>
      <protection locked="0"/>
    </xf>
    <xf numFmtId="0" fontId="13" fillId="0" borderId="0" xfId="56" applyFont="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dxfs count="75">
    <dxf>
      <border>
        <left style="thin">
          <color indexed="63"/>
        </left>
        <right style="thin">
          <color indexed="63"/>
        </right>
        <top style="hair">
          <color indexed="63"/>
        </top>
        <bottom style="hair">
          <color indexed="63"/>
        </bottom>
      </border>
    </dxf>
    <dxf>
      <border>
        <left style="thin"/>
        <right style="thin"/>
        <top style="hair"/>
        <bottom style="hair"/>
      </border>
    </dxf>
    <dxf>
      <font>
        <b/>
        <i val="0"/>
      </font>
      <border>
        <left style="thin"/>
        <right style="thin"/>
        <top style="thin"/>
        <bottom style="thin"/>
      </border>
    </dxf>
    <dxf>
      <fill>
        <patternFill>
          <bgColor rgb="FFFF0000"/>
        </patternFill>
      </fill>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ont>
        <b val="0"/>
        <i val="0"/>
      </font>
      <border>
        <left style="thin"/>
        <right style="thin"/>
        <top style="hair"/>
        <bottom style="hair"/>
      </border>
    </dxf>
    <dxf>
      <font>
        <b/>
        <i val="0"/>
      </font>
      <border>
        <left style="thin"/>
        <right style="thin"/>
        <top style="thin"/>
        <bottom style="thin"/>
      </border>
    </dxf>
    <dxf>
      <fill>
        <patternFill>
          <bgColor theme="0"/>
        </patternFill>
      </fill>
      <border>
        <left style="thin"/>
        <right style="thin"/>
        <top style="hair"/>
        <bottom style="hair"/>
      </border>
    </dxf>
    <dxf>
      <fill>
        <patternFill>
          <bgColor theme="0"/>
        </patternFill>
      </fill>
      <border>
        <left style="thin"/>
        <right style="thin"/>
        <bottom style="thin"/>
      </border>
    </dxf>
    <dxf>
      <fill>
        <patternFill>
          <bgColor rgb="FFFF0000"/>
        </patternFill>
      </fill>
    </dxf>
    <dxf>
      <fill>
        <patternFill>
          <bgColor theme="0"/>
        </patternFill>
      </fill>
      <border>
        <left style="thin"/>
        <right style="thin"/>
        <top style="hair"/>
        <bottom style="hair"/>
      </border>
    </dxf>
    <dxf>
      <fill>
        <patternFill>
          <bgColor theme="0"/>
        </patternFill>
      </fill>
      <border>
        <left style="thin"/>
        <right style="thin"/>
        <bottom style="thin"/>
      </border>
    </dxf>
    <dxf>
      <fill>
        <patternFill>
          <bgColor rgb="FFFF0000"/>
        </patternFill>
      </fill>
    </dxf>
    <dxf>
      <border>
        <left style="thin"/>
        <right style="thin"/>
        <top style="thin"/>
        <bottom style="thin"/>
      </border>
    </dxf>
    <dxf>
      <border>
        <left style="thin"/>
        <right style="thin"/>
        <top style="thin"/>
        <bottom style="thin"/>
      </border>
    </dxf>
    <dxf>
      <fill>
        <patternFill>
          <bgColor theme="2" tint="-0.09994000196456909"/>
        </patternFill>
      </fill>
      <border>
        <left style="thin"/>
        <right style="thin"/>
        <top style="hair"/>
        <bottom style="hair"/>
      </border>
    </dxf>
    <dxf>
      <fill>
        <patternFill>
          <bgColor theme="4" tint="0.5999600291252136"/>
        </patternFill>
      </fill>
      <border>
        <left style="thin"/>
        <right style="thin"/>
        <top style="hair"/>
        <bottom style="hair"/>
      </border>
    </dxf>
    <dxf>
      <fill>
        <patternFill>
          <bgColor rgb="FFFFFF00"/>
        </patternFill>
      </fill>
    </dxf>
    <dxf>
      <fill>
        <patternFill>
          <bgColor theme="9" tint="0.5999600291252136"/>
        </patternFill>
      </fill>
      <border>
        <left style="thin"/>
        <right style="thin"/>
        <top style="hair"/>
        <bottom style="hair"/>
      </border>
    </dxf>
    <dxf>
      <fill>
        <patternFill>
          <bgColor theme="9" tint="0.5999600291252136"/>
        </patternFill>
      </fill>
      <border>
        <left style="thin">
          <color rgb="FF000000"/>
        </left>
        <right style="thin">
          <color rgb="FF000000"/>
        </right>
        <top style="hair"/>
        <bottom style="hair">
          <color rgb="FF000000"/>
        </bottom>
      </border>
    </dxf>
    <dxf>
      <fill>
        <patternFill>
          <bgColor theme="4" tint="0.5999600291252136"/>
        </patternFill>
      </fill>
      <border>
        <left style="thin">
          <color rgb="FF000000"/>
        </left>
        <right style="thin">
          <color rgb="FF000000"/>
        </right>
        <top style="hair"/>
        <bottom style="hair">
          <color rgb="FF000000"/>
        </bottom>
      </border>
    </dxf>
    <dxf>
      <fill>
        <patternFill>
          <bgColor theme="2" tint="-0.09994000196456909"/>
        </patternFill>
      </fill>
      <border>
        <left style="thin">
          <color rgb="FF000000"/>
        </left>
        <right style="thin">
          <color rgb="FF000000"/>
        </right>
        <top style="hair"/>
        <bottom style="hair">
          <color rgb="FF000000"/>
        </bottom>
      </border>
    </dxf>
    <dxf>
      <border>
        <left style="thin">
          <color rgb="FF000000"/>
        </left>
        <right style="thin">
          <color rgb="FF000000"/>
        </right>
        <top style="thin"/>
        <bottom style="thin">
          <color rgb="FF000000"/>
        </bottom>
      </border>
    </dxf>
    <dxf>
      <fill>
        <patternFill>
          <bgColor theme="0"/>
        </patternFill>
      </fill>
      <border>
        <left style="thin">
          <color rgb="FF000000"/>
        </left>
        <right style="thin">
          <color rgb="FF000000"/>
        </right>
        <bottom style="thin">
          <color rgb="FF000000"/>
        </bottom>
      </border>
    </dxf>
    <dxf>
      <fill>
        <patternFill>
          <bgColor theme="0"/>
        </patternFill>
      </fill>
      <border>
        <left style="thin">
          <color rgb="FF000000"/>
        </left>
        <right style="thin">
          <color rgb="FF000000"/>
        </right>
        <top style="hair"/>
        <bottom style="hair">
          <color rgb="FF000000"/>
        </bottom>
      </border>
    </dxf>
    <dxf>
      <font>
        <b/>
        <i val="0"/>
      </font>
      <border>
        <left style="thin">
          <color rgb="FF000000"/>
        </left>
        <right style="thin">
          <color rgb="FF000000"/>
        </right>
        <top style="thin"/>
        <bottom style="thin">
          <color rgb="FF000000"/>
        </bottom>
      </border>
    </dxf>
    <dxf>
      <font>
        <b val="0"/>
        <i val="0"/>
      </font>
      <border>
        <left style="thin">
          <color rgb="FF000000"/>
        </left>
        <right style="thin">
          <color rgb="FF000000"/>
        </right>
        <top style="hair"/>
        <bottom style="hair">
          <color rgb="FF000000"/>
        </bottom>
      </border>
    </dxf>
    <dxf>
      <border>
        <left style="thin">
          <color rgb="FF000000"/>
        </left>
        <right style="thin">
          <color rgb="FF000000"/>
        </right>
        <top style="hair">
          <color rgb="FF000000"/>
        </top>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2314575</xdr:colOff>
      <xdr:row>4</xdr:row>
      <xdr:rowOff>66675</xdr:rowOff>
    </xdr:from>
    <xdr:to>
      <xdr:col>3</xdr:col>
      <xdr:colOff>2362200</xdr:colOff>
      <xdr:row>4</xdr:row>
      <xdr:rowOff>66675</xdr:rowOff>
    </xdr:to>
    <xdr:sp>
      <xdr:nvSpPr>
        <xdr:cNvPr id="1" name="Line 1"/>
        <xdr:cNvSpPr>
          <a:spLocks/>
        </xdr:cNvSpPr>
      </xdr:nvSpPr>
      <xdr:spPr>
        <a:xfrm>
          <a:off x="4819650" y="10953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714375</xdr:colOff>
      <xdr:row>0</xdr:row>
      <xdr:rowOff>0</xdr:rowOff>
    </xdr:from>
    <xdr:to>
      <xdr:col>2</xdr:col>
      <xdr:colOff>990600</xdr:colOff>
      <xdr:row>2</xdr:row>
      <xdr:rowOff>190500</xdr:rowOff>
    </xdr:to>
    <xdr:sp macro="[0]!MenuChinh">
      <xdr:nvSpPr>
        <xdr:cNvPr id="1" name="Right Arrow 3"/>
        <xdr:cNvSpPr>
          <a:spLocks/>
        </xdr:cNvSpPr>
      </xdr:nvSpPr>
      <xdr:spPr>
        <a:xfrm>
          <a:off x="2524125" y="0"/>
          <a:ext cx="276225" cy="92392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942975</xdr:colOff>
      <xdr:row>0</xdr:row>
      <xdr:rowOff>0</xdr:rowOff>
    </xdr:from>
    <xdr:ext cx="266700" cy="1162050"/>
    <xdr:sp macro="[0]!UCVtoMenuChinh">
      <xdr:nvSpPr>
        <xdr:cNvPr id="1" name="Right Arrow 3"/>
        <xdr:cNvSpPr>
          <a:spLocks/>
        </xdr:cNvSpPr>
      </xdr:nvSpPr>
      <xdr:spPr>
        <a:xfrm>
          <a:off x="1400175" y="0"/>
          <a:ext cx="266700" cy="116205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228600</xdr:colOff>
      <xdr:row>0</xdr:row>
      <xdr:rowOff>0</xdr:rowOff>
    </xdr:from>
    <xdr:to>
      <xdr:col>13</xdr:col>
      <xdr:colOff>228600</xdr:colOff>
      <xdr:row>3</xdr:row>
      <xdr:rowOff>180975</xdr:rowOff>
    </xdr:to>
    <xdr:sp macro="[0]!MenuChinh">
      <xdr:nvSpPr>
        <xdr:cNvPr id="1" name="Right Arrow 1"/>
        <xdr:cNvSpPr>
          <a:spLocks/>
        </xdr:cNvSpPr>
      </xdr:nvSpPr>
      <xdr:spPr>
        <a:xfrm>
          <a:off x="9039225" y="0"/>
          <a:ext cx="0" cy="92392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oneCellAnchor>
    <xdr:from>
      <xdr:col>27</xdr:col>
      <xdr:colOff>66675</xdr:colOff>
      <xdr:row>0</xdr:row>
      <xdr:rowOff>66675</xdr:rowOff>
    </xdr:from>
    <xdr:ext cx="276225" cy="923925"/>
    <xdr:sp macro="[0]!MauTH2MenuChinh">
      <xdr:nvSpPr>
        <xdr:cNvPr id="2" name="Right Arrow 4"/>
        <xdr:cNvSpPr>
          <a:spLocks/>
        </xdr:cNvSpPr>
      </xdr:nvSpPr>
      <xdr:spPr>
        <a:xfrm>
          <a:off x="17011650" y="66675"/>
          <a:ext cx="276225" cy="92392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219075</xdr:rowOff>
    </xdr:from>
    <xdr:to>
      <xdr:col>10</xdr:col>
      <xdr:colOff>581025</xdr:colOff>
      <xdr:row>3</xdr:row>
      <xdr:rowOff>219075</xdr:rowOff>
    </xdr:to>
    <xdr:sp>
      <xdr:nvSpPr>
        <xdr:cNvPr id="1" name="Line 3"/>
        <xdr:cNvSpPr>
          <a:spLocks/>
        </xdr:cNvSpPr>
      </xdr:nvSpPr>
      <xdr:spPr>
        <a:xfrm>
          <a:off x="3733800" y="723900"/>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85725</xdr:colOff>
      <xdr:row>1</xdr:row>
      <xdr:rowOff>66675</xdr:rowOff>
    </xdr:from>
    <xdr:to>
      <xdr:col>11</xdr:col>
      <xdr:colOff>361950</xdr:colOff>
      <xdr:row>5</xdr:row>
      <xdr:rowOff>238125</xdr:rowOff>
    </xdr:to>
    <xdr:sp macro="[0]!MenuChinh">
      <xdr:nvSpPr>
        <xdr:cNvPr id="2" name="Right Arrow 2"/>
        <xdr:cNvSpPr>
          <a:spLocks/>
        </xdr:cNvSpPr>
      </xdr:nvSpPr>
      <xdr:spPr>
        <a:xfrm>
          <a:off x="6457950" y="257175"/>
          <a:ext cx="276225" cy="94297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4</xdr:row>
      <xdr:rowOff>9525</xdr:rowOff>
    </xdr:from>
    <xdr:to>
      <xdr:col>11</xdr:col>
      <xdr:colOff>409575</xdr:colOff>
      <xdr:row>4</xdr:row>
      <xdr:rowOff>9525</xdr:rowOff>
    </xdr:to>
    <xdr:sp>
      <xdr:nvSpPr>
        <xdr:cNvPr id="1" name="Line 3"/>
        <xdr:cNvSpPr>
          <a:spLocks/>
        </xdr:cNvSpPr>
      </xdr:nvSpPr>
      <xdr:spPr>
        <a:xfrm>
          <a:off x="3448050" y="676275"/>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8</xdr:row>
      <xdr:rowOff>19050</xdr:rowOff>
    </xdr:from>
    <xdr:to>
      <xdr:col>7</xdr:col>
      <xdr:colOff>561975</xdr:colOff>
      <xdr:row>8</xdr:row>
      <xdr:rowOff>19050</xdr:rowOff>
    </xdr:to>
    <xdr:sp>
      <xdr:nvSpPr>
        <xdr:cNvPr id="2" name="Đường kết nối Thẳng 3"/>
        <xdr:cNvSpPr>
          <a:spLocks/>
        </xdr:cNvSpPr>
      </xdr:nvSpPr>
      <xdr:spPr>
        <a:xfrm>
          <a:off x="2876550" y="1590675"/>
          <a:ext cx="704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12</xdr:col>
      <xdr:colOff>381000</xdr:colOff>
      <xdr:row>3</xdr:row>
      <xdr:rowOff>66675</xdr:rowOff>
    </xdr:from>
    <xdr:to>
      <xdr:col>12</xdr:col>
      <xdr:colOff>685800</xdr:colOff>
      <xdr:row>7</xdr:row>
      <xdr:rowOff>104775</xdr:rowOff>
    </xdr:to>
    <xdr:sp macro="[0]!MenuChinh">
      <xdr:nvSpPr>
        <xdr:cNvPr id="3" name="Right Arrow 3"/>
        <xdr:cNvSpPr>
          <a:spLocks/>
        </xdr:cNvSpPr>
      </xdr:nvSpPr>
      <xdr:spPr>
        <a:xfrm>
          <a:off x="5934075" y="533400"/>
          <a:ext cx="304800"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3</xdr:row>
      <xdr:rowOff>19050</xdr:rowOff>
    </xdr:from>
    <xdr:to>
      <xdr:col>12</xdr:col>
      <xdr:colOff>123825</xdr:colOff>
      <xdr:row>3</xdr:row>
      <xdr:rowOff>19050</xdr:rowOff>
    </xdr:to>
    <xdr:sp>
      <xdr:nvSpPr>
        <xdr:cNvPr id="1" name="Straight Connector 1"/>
        <xdr:cNvSpPr>
          <a:spLocks/>
        </xdr:cNvSpPr>
      </xdr:nvSpPr>
      <xdr:spPr>
        <a:xfrm>
          <a:off x="9391650" y="619125"/>
          <a:ext cx="3190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13</xdr:col>
      <xdr:colOff>219075</xdr:colOff>
      <xdr:row>2</xdr:row>
      <xdr:rowOff>9525</xdr:rowOff>
    </xdr:from>
    <xdr:to>
      <xdr:col>13</xdr:col>
      <xdr:colOff>514350</xdr:colOff>
      <xdr:row>6</xdr:row>
      <xdr:rowOff>85725</xdr:rowOff>
    </xdr:to>
    <xdr:sp macro="[0]!MenuChinh">
      <xdr:nvSpPr>
        <xdr:cNvPr id="2" name="Right Arrow 2"/>
        <xdr:cNvSpPr>
          <a:spLocks/>
        </xdr:cNvSpPr>
      </xdr:nvSpPr>
      <xdr:spPr>
        <a:xfrm>
          <a:off x="13363575" y="409575"/>
          <a:ext cx="295275" cy="93345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3</xdr:row>
      <xdr:rowOff>0</xdr:rowOff>
    </xdr:from>
    <xdr:to>
      <xdr:col>39</xdr:col>
      <xdr:colOff>152400</xdr:colOff>
      <xdr:row>3</xdr:row>
      <xdr:rowOff>0</xdr:rowOff>
    </xdr:to>
    <xdr:sp>
      <xdr:nvSpPr>
        <xdr:cNvPr id="1" name="Straight Connector 1"/>
        <xdr:cNvSpPr>
          <a:spLocks/>
        </xdr:cNvSpPr>
      </xdr:nvSpPr>
      <xdr:spPr>
        <a:xfrm>
          <a:off x="4705350" y="523875"/>
          <a:ext cx="17621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61</xdr:col>
      <xdr:colOff>142875</xdr:colOff>
      <xdr:row>0</xdr:row>
      <xdr:rowOff>114300</xdr:rowOff>
    </xdr:from>
    <xdr:to>
      <xdr:col>63</xdr:col>
      <xdr:colOff>104775</xdr:colOff>
      <xdr:row>4</xdr:row>
      <xdr:rowOff>333375</xdr:rowOff>
    </xdr:to>
    <xdr:sp macro="[0]!MenuChinh">
      <xdr:nvSpPr>
        <xdr:cNvPr id="2" name="Right Arrow 5"/>
        <xdr:cNvSpPr>
          <a:spLocks/>
        </xdr:cNvSpPr>
      </xdr:nvSpPr>
      <xdr:spPr>
        <a:xfrm>
          <a:off x="10020300" y="114300"/>
          <a:ext cx="285750" cy="93345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2</xdr:row>
      <xdr:rowOff>19050</xdr:rowOff>
    </xdr:from>
    <xdr:to>
      <xdr:col>11</xdr:col>
      <xdr:colOff>66675</xdr:colOff>
      <xdr:row>20</xdr:row>
      <xdr:rowOff>28575</xdr:rowOff>
    </xdr:to>
    <xdr:grpSp>
      <xdr:nvGrpSpPr>
        <xdr:cNvPr id="1" name="Group 2841"/>
        <xdr:cNvGrpSpPr>
          <a:grpSpLocks/>
        </xdr:cNvGrpSpPr>
      </xdr:nvGrpSpPr>
      <xdr:grpSpPr>
        <a:xfrm>
          <a:off x="1952625" y="419100"/>
          <a:ext cx="5191125" cy="3609975"/>
          <a:chOff x="205" y="44"/>
          <a:chExt cx="545" cy="379"/>
        </a:xfrm>
        <a:solidFill>
          <a:srgbClr val="FFFFFF"/>
        </a:solidFill>
      </xdr:grpSpPr>
      <xdr:pic>
        <xdr:nvPicPr>
          <xdr:cNvPr id="9" name="Picture 15"/>
          <xdr:cNvPicPr preferRelativeResize="1">
            <a:picLocks noChangeAspect="0"/>
          </xdr:cNvPicPr>
        </xdr:nvPicPr>
        <xdr:blipFill>
          <a:blip r:embed="rId1"/>
          <a:stretch>
            <a:fillRect/>
          </a:stretch>
        </xdr:blipFill>
        <xdr:spPr>
          <a:xfrm>
            <a:off x="205" y="67"/>
            <a:ext cx="182" cy="27"/>
          </a:xfrm>
          <a:prstGeom prst="rect">
            <a:avLst/>
          </a:prstGeom>
          <a:noFill/>
          <a:ln w="9525" cmpd="sng">
            <a:noFill/>
          </a:ln>
        </xdr:spPr>
      </xdr:pic>
      <xdr:pic>
        <xdr:nvPicPr>
          <xdr:cNvPr id="10" name="Picture 17"/>
          <xdr:cNvPicPr preferRelativeResize="1">
            <a:picLocks noChangeAspect="0"/>
          </xdr:cNvPicPr>
        </xdr:nvPicPr>
        <xdr:blipFill>
          <a:blip r:embed="rId2"/>
          <a:stretch>
            <a:fillRect/>
          </a:stretch>
        </xdr:blipFill>
        <xdr:spPr>
          <a:xfrm>
            <a:off x="205" y="255"/>
            <a:ext cx="182" cy="27"/>
          </a:xfrm>
          <a:prstGeom prst="rect">
            <a:avLst/>
          </a:prstGeom>
          <a:noFill/>
          <a:ln w="9525" cmpd="sng">
            <a:noFill/>
          </a:ln>
        </xdr:spPr>
      </xdr:pic>
      <xdr:pic macro="[0]!Dong_Thoat">
        <xdr:nvPicPr>
          <xdr:cNvPr id="12" name="Picture 64"/>
          <xdr:cNvPicPr preferRelativeResize="1">
            <a:picLocks noChangeAspect="1"/>
          </xdr:cNvPicPr>
        </xdr:nvPicPr>
        <xdr:blipFill>
          <a:blip r:embed="rId3"/>
          <a:stretch>
            <a:fillRect/>
          </a:stretch>
        </xdr:blipFill>
        <xdr:spPr>
          <a:xfrm>
            <a:off x="580" y="398"/>
            <a:ext cx="170" cy="25"/>
          </a:xfrm>
          <a:prstGeom prst="rect">
            <a:avLst/>
          </a:prstGeom>
          <a:noFill/>
          <a:ln w="9525" cmpd="sng">
            <a:solidFill>
              <a:srgbClr val="FFC000"/>
            </a:solidFill>
            <a:headEnd type="none"/>
            <a:tailEnd type="none"/>
          </a:ln>
        </xdr:spPr>
      </xdr:pic>
      <xdr:grpSp>
        <xdr:nvGrpSpPr>
          <xdr:cNvPr id="13" name="Group 2840"/>
          <xdr:cNvGrpSpPr>
            <a:grpSpLocks/>
          </xdr:cNvGrpSpPr>
        </xdr:nvGrpSpPr>
        <xdr:grpSpPr>
          <a:xfrm>
            <a:off x="296" y="54"/>
            <a:ext cx="360" cy="359"/>
            <a:chOff x="296" y="54"/>
            <a:chExt cx="360" cy="359"/>
          </a:xfrm>
          <a:solidFill>
            <a:srgbClr val="FFFFFF"/>
          </a:solidFill>
        </xdr:grpSpPr>
        <xdr:sp>
          <xdr:nvSpPr>
            <xdr:cNvPr id="14" name="Straight Connector 44"/>
            <xdr:cNvSpPr>
              <a:spLocks/>
            </xdr:cNvSpPr>
          </xdr:nvSpPr>
          <xdr:spPr>
            <a:xfrm>
              <a:off x="655" y="192"/>
              <a:ext cx="1" cy="20"/>
            </a:xfrm>
            <a:prstGeom prst="line">
              <a:avLst/>
            </a:prstGeom>
            <a:noFill/>
            <a:ln w="6350" cmpd="sng">
              <a:solidFill>
                <a:srgbClr val="FFC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5" name="Straight Connector 38"/>
            <xdr:cNvSpPr>
              <a:spLocks/>
            </xdr:cNvSpPr>
          </xdr:nvSpPr>
          <xdr:spPr>
            <a:xfrm flipV="1">
              <a:off x="582" y="360"/>
              <a:ext cx="37"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Straight Connector 4"/>
            <xdr:cNvSpPr>
              <a:spLocks/>
            </xdr:cNvSpPr>
          </xdr:nvSpPr>
          <xdr:spPr>
            <a:xfrm flipV="1">
              <a:off x="387" y="56"/>
              <a:ext cx="41" cy="24"/>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7" name="Straight Connector 20"/>
            <xdr:cNvSpPr>
              <a:spLocks/>
            </xdr:cNvSpPr>
          </xdr:nvSpPr>
          <xdr:spPr>
            <a:xfrm>
              <a:off x="387" y="80"/>
              <a:ext cx="41" cy="19"/>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8" name="Straight Connector 23"/>
            <xdr:cNvSpPr>
              <a:spLocks/>
            </xdr:cNvSpPr>
          </xdr:nvSpPr>
          <xdr:spPr>
            <a:xfrm flipV="1">
              <a:off x="387" y="181"/>
              <a:ext cx="67" cy="87"/>
            </a:xfrm>
            <a:prstGeom prst="line">
              <a:avLst/>
            </a:prstGeom>
            <a:noFill/>
            <a:ln w="3175"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9" name="Straight Connector 37"/>
            <xdr:cNvSpPr>
              <a:spLocks/>
            </xdr:cNvSpPr>
          </xdr:nvSpPr>
          <xdr:spPr>
            <a:xfrm>
              <a:off x="387" y="268"/>
              <a:ext cx="41" cy="8"/>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Straight Connector 40"/>
            <xdr:cNvSpPr>
              <a:spLocks/>
            </xdr:cNvSpPr>
          </xdr:nvSpPr>
          <xdr:spPr>
            <a:xfrm>
              <a:off x="387" y="268"/>
              <a:ext cx="41" cy="5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1" name="Straight Connector 43"/>
            <xdr:cNvSpPr>
              <a:spLocks/>
            </xdr:cNvSpPr>
          </xdr:nvSpPr>
          <xdr:spPr>
            <a:xfrm flipV="1">
              <a:off x="387" y="225"/>
              <a:ext cx="67" cy="43"/>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2" name="Straight Connector 32"/>
            <xdr:cNvSpPr>
              <a:spLocks/>
            </xdr:cNvSpPr>
          </xdr:nvSpPr>
          <xdr:spPr>
            <a:xfrm flipV="1">
              <a:off x="581" y="54"/>
              <a:ext cx="38"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3" name="Straight Connector 50"/>
            <xdr:cNvSpPr>
              <a:spLocks/>
            </xdr:cNvSpPr>
          </xdr:nvSpPr>
          <xdr:spPr>
            <a:xfrm flipV="1">
              <a:off x="581" y="98"/>
              <a:ext cx="38"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Straight Connector 84"/>
            <xdr:cNvSpPr>
              <a:spLocks/>
            </xdr:cNvSpPr>
          </xdr:nvSpPr>
          <xdr:spPr>
            <a:xfrm>
              <a:off x="451" y="181"/>
              <a:ext cx="128"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5" name="Straight Connector 90"/>
            <xdr:cNvSpPr>
              <a:spLocks/>
            </xdr:cNvSpPr>
          </xdr:nvSpPr>
          <xdr:spPr>
            <a:xfrm flipV="1">
              <a:off x="580" y="276"/>
              <a:ext cx="38"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6" name="Straight Connector 91"/>
            <xdr:cNvSpPr>
              <a:spLocks/>
            </xdr:cNvSpPr>
          </xdr:nvSpPr>
          <xdr:spPr>
            <a:xfrm>
              <a:off x="581" y="317"/>
              <a:ext cx="38"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7" name="Straight Connector 92"/>
            <xdr:cNvSpPr>
              <a:spLocks/>
            </xdr:cNvSpPr>
          </xdr:nvSpPr>
          <xdr:spPr>
            <a:xfrm flipV="1">
              <a:off x="451" y="224"/>
              <a:ext cx="128" cy="1"/>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Straight Connector 12317"/>
            <xdr:cNvSpPr>
              <a:spLocks/>
            </xdr:cNvSpPr>
          </xdr:nvSpPr>
          <xdr:spPr>
            <a:xfrm>
              <a:off x="618" y="277"/>
              <a:ext cx="0" cy="83"/>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9" name="Straight Connector 72"/>
            <xdr:cNvSpPr>
              <a:spLocks/>
            </xdr:cNvSpPr>
          </xdr:nvSpPr>
          <xdr:spPr>
            <a:xfrm>
              <a:off x="654" y="148"/>
              <a:ext cx="0" cy="22"/>
            </a:xfrm>
            <a:prstGeom prst="line">
              <a:avLst/>
            </a:prstGeom>
            <a:noFill/>
            <a:ln w="6350" cmpd="sng">
              <a:solidFill>
                <a:srgbClr val="FFC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0" name="Straight Connector 115"/>
            <xdr:cNvSpPr>
              <a:spLocks/>
            </xdr:cNvSpPr>
          </xdr:nvSpPr>
          <xdr:spPr>
            <a:xfrm>
              <a:off x="617" y="315"/>
              <a:ext cx="38" cy="0"/>
            </a:xfrm>
            <a:prstGeom prst="line">
              <a:avLst/>
            </a:prstGeom>
            <a:noFill/>
            <a:ln w="6350" cmpd="sng">
              <a:solidFill>
                <a:srgbClr val="FFC000"/>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1" name="Straight Connector 116"/>
            <xdr:cNvSpPr>
              <a:spLocks/>
            </xdr:cNvSpPr>
          </xdr:nvSpPr>
          <xdr:spPr>
            <a:xfrm>
              <a:off x="620" y="74"/>
              <a:ext cx="34" cy="0"/>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Straight Connector 117"/>
            <xdr:cNvSpPr>
              <a:spLocks/>
            </xdr:cNvSpPr>
          </xdr:nvSpPr>
          <xdr:spPr>
            <a:xfrm>
              <a:off x="619" y="54"/>
              <a:ext cx="0" cy="44"/>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3" name="Straight Connector 118"/>
            <xdr:cNvSpPr>
              <a:spLocks/>
            </xdr:cNvSpPr>
          </xdr:nvSpPr>
          <xdr:spPr>
            <a:xfrm flipH="1">
              <a:off x="654" y="73"/>
              <a:ext cx="0" cy="53"/>
            </a:xfrm>
            <a:prstGeom prst="line">
              <a:avLst/>
            </a:prstGeom>
            <a:noFill/>
            <a:ln w="6350" cmpd="sng">
              <a:solidFill>
                <a:srgbClr val="FFC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4" name="Straight Connector 41"/>
            <xdr:cNvSpPr>
              <a:spLocks/>
            </xdr:cNvSpPr>
          </xdr:nvSpPr>
          <xdr:spPr>
            <a:xfrm>
              <a:off x="655" y="236"/>
              <a:ext cx="0" cy="79"/>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5" name="Straight Connector 42"/>
            <xdr:cNvSpPr>
              <a:spLocks/>
            </xdr:cNvSpPr>
          </xdr:nvSpPr>
          <xdr:spPr>
            <a:xfrm>
              <a:off x="387" y="268"/>
              <a:ext cx="43" cy="93"/>
            </a:xfrm>
            <a:prstGeom prst="line">
              <a:avLst/>
            </a:prstGeom>
            <a:noFill/>
            <a:ln w="6350" cmpd="sng">
              <a:solidFill>
                <a:srgbClr val="FFC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Straight Arrow Connector 16160"/>
            <xdr:cNvSpPr>
              <a:spLocks/>
            </xdr:cNvSpPr>
          </xdr:nvSpPr>
          <xdr:spPr>
            <a:xfrm>
              <a:off x="296" y="93"/>
              <a:ext cx="0" cy="162"/>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Straight Connector 16162"/>
            <xdr:cNvSpPr>
              <a:spLocks/>
            </xdr:cNvSpPr>
          </xdr:nvSpPr>
          <xdr:spPr>
            <a:xfrm flipH="1">
              <a:off x="296" y="281"/>
              <a:ext cx="0" cy="132"/>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8" name="Straight Connector 16167"/>
            <xdr:cNvSpPr>
              <a:spLocks/>
            </xdr:cNvSpPr>
          </xdr:nvSpPr>
          <xdr:spPr>
            <a:xfrm flipH="1">
              <a:off x="296" y="412"/>
              <a:ext cx="284" cy="0"/>
            </a:xfrm>
            <a:prstGeom prst="line">
              <a:avLst/>
            </a:prstGeom>
            <a:noFill/>
            <a:ln w="6350" cmpd="sng">
              <a:solidFill>
                <a:srgbClr val="FF0000"/>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L159"/>
  <sheetViews>
    <sheetView showGridLines="0" zoomScale="75" zoomScaleNormal="75" zoomScalePageLayoutView="0" workbookViewId="0" topLeftCell="A1">
      <selection activeCell="K34" sqref="K34"/>
    </sheetView>
  </sheetViews>
  <sheetFormatPr defaultColWidth="9.00390625" defaultRowHeight="15.75"/>
  <cols>
    <col min="1" max="1" width="5.50390625" style="5" customWidth="1"/>
    <col min="2" max="2" width="19.00390625" style="4" customWidth="1"/>
    <col min="3" max="3" width="8.375" style="22" customWidth="1"/>
    <col min="4" max="4" width="60.125" style="23" customWidth="1"/>
    <col min="5" max="6" width="10.25390625" style="24" customWidth="1"/>
    <col min="7" max="7" width="6.75390625" style="5" customWidth="1"/>
    <col min="8" max="8" width="4.625" style="5" customWidth="1"/>
    <col min="9" max="9" width="13.50390625" style="5" customWidth="1"/>
    <col min="10" max="11" width="9.00390625" style="5" customWidth="1"/>
    <col min="12" max="12" width="25.25390625" style="5" customWidth="1"/>
    <col min="13" max="16384" width="9.00390625" style="5" customWidth="1"/>
  </cols>
  <sheetData>
    <row r="1" spans="1:6" ht="18.75">
      <c r="A1" s="340" t="s">
        <v>42</v>
      </c>
      <c r="B1" s="340"/>
      <c r="C1" s="340"/>
      <c r="D1" s="340"/>
      <c r="E1" s="340"/>
      <c r="F1" s="4"/>
    </row>
    <row r="2" spans="1:12" ht="24.75" customHeight="1">
      <c r="A2" s="340" t="s">
        <v>154</v>
      </c>
      <c r="B2" s="340"/>
      <c r="C2" s="340"/>
      <c r="D2" s="340"/>
      <c r="E2" s="340"/>
      <c r="F2" s="4"/>
      <c r="L2" s="320" t="s">
        <v>383</v>
      </c>
    </row>
    <row r="3" spans="1:6" ht="18.75">
      <c r="A3" s="341" t="s">
        <v>43</v>
      </c>
      <c r="B3" s="341"/>
      <c r="C3" s="340"/>
      <c r="D3" s="340"/>
      <c r="E3" s="340"/>
      <c r="F3" s="4"/>
    </row>
    <row r="4" spans="1:6" ht="18.75">
      <c r="A4" s="342" t="s">
        <v>44</v>
      </c>
      <c r="B4" s="342"/>
      <c r="C4" s="342"/>
      <c r="D4" s="342"/>
      <c r="E4" s="342"/>
      <c r="F4" s="4"/>
    </row>
    <row r="5" spans="1:6" ht="18.75">
      <c r="A5" s="6"/>
      <c r="B5" s="7"/>
      <c r="C5" s="6"/>
      <c r="D5" s="8"/>
      <c r="E5" s="9"/>
      <c r="F5" s="9"/>
    </row>
    <row r="6" spans="1:6" s="13" customFormat="1" ht="56.25">
      <c r="A6" s="10">
        <v>1</v>
      </c>
      <c r="B6" s="11" t="s">
        <v>259</v>
      </c>
      <c r="C6" s="10" t="s">
        <v>45</v>
      </c>
      <c r="D6" s="10" t="s">
        <v>46</v>
      </c>
      <c r="E6" s="12" t="s">
        <v>39</v>
      </c>
      <c r="F6" s="12" t="s">
        <v>40</v>
      </c>
    </row>
    <row r="7" spans="1:6" s="17" customFormat="1" ht="18.75">
      <c r="A7" s="10"/>
      <c r="B7" s="11" t="s">
        <v>80</v>
      </c>
      <c r="C7" s="14">
        <v>1</v>
      </c>
      <c r="D7" s="15" t="s">
        <v>155</v>
      </c>
      <c r="E7" s="16">
        <v>2</v>
      </c>
      <c r="F7" s="16">
        <v>3</v>
      </c>
    </row>
    <row r="8" spans="1:9" s="17" customFormat="1" ht="18.75">
      <c r="A8" s="10"/>
      <c r="B8" s="11" t="s">
        <v>80</v>
      </c>
      <c r="C8" s="14">
        <v>2</v>
      </c>
      <c r="D8" s="15" t="s">
        <v>156</v>
      </c>
      <c r="E8" s="16">
        <v>4</v>
      </c>
      <c r="F8" s="16">
        <v>7</v>
      </c>
      <c r="I8" s="17" t="s">
        <v>152</v>
      </c>
    </row>
    <row r="9" spans="1:9" s="17" customFormat="1" ht="18.75">
      <c r="A9" s="10"/>
      <c r="B9" s="11" t="s">
        <v>80</v>
      </c>
      <c r="C9" s="14">
        <v>3</v>
      </c>
      <c r="D9" s="15" t="s">
        <v>157</v>
      </c>
      <c r="E9" s="16">
        <v>4</v>
      </c>
      <c r="F9" s="16">
        <v>7</v>
      </c>
      <c r="I9" s="17" t="s">
        <v>153</v>
      </c>
    </row>
    <row r="10" spans="1:6" s="17" customFormat="1" ht="18.75">
      <c r="A10" s="10"/>
      <c r="B10" s="11" t="s">
        <v>80</v>
      </c>
      <c r="C10" s="14">
        <v>4</v>
      </c>
      <c r="D10" s="15" t="s">
        <v>47</v>
      </c>
      <c r="E10" s="16">
        <v>5</v>
      </c>
      <c r="F10" s="16">
        <v>8</v>
      </c>
    </row>
    <row r="11" spans="1:6" s="17" customFormat="1" ht="18.75">
      <c r="A11" s="10"/>
      <c r="B11" s="11" t="s">
        <v>80</v>
      </c>
      <c r="C11" s="14">
        <v>5</v>
      </c>
      <c r="D11" s="15" t="s">
        <v>158</v>
      </c>
      <c r="E11" s="16">
        <v>4</v>
      </c>
      <c r="F11" s="16">
        <v>7</v>
      </c>
    </row>
    <row r="12" spans="1:6" s="17" customFormat="1" ht="18.75">
      <c r="A12" s="10"/>
      <c r="B12" s="11" t="s">
        <v>80</v>
      </c>
      <c r="C12" s="14">
        <v>6</v>
      </c>
      <c r="D12" s="15" t="s">
        <v>159</v>
      </c>
      <c r="E12" s="16">
        <v>4</v>
      </c>
      <c r="F12" s="16">
        <v>7</v>
      </c>
    </row>
    <row r="13" spans="1:6" s="17" customFormat="1" ht="18.75">
      <c r="A13" s="10"/>
      <c r="B13" s="11" t="s">
        <v>80</v>
      </c>
      <c r="C13" s="14">
        <v>7</v>
      </c>
      <c r="D13" s="15" t="s">
        <v>48</v>
      </c>
      <c r="E13" s="16">
        <v>4</v>
      </c>
      <c r="F13" s="16">
        <v>7</v>
      </c>
    </row>
    <row r="14" spans="1:6" s="17" customFormat="1" ht="18.75">
      <c r="A14" s="10"/>
      <c r="B14" s="11" t="s">
        <v>80</v>
      </c>
      <c r="C14" s="14">
        <v>8</v>
      </c>
      <c r="D14" s="18" t="s">
        <v>160</v>
      </c>
      <c r="E14" s="16">
        <v>3</v>
      </c>
      <c r="F14" s="16">
        <v>5</v>
      </c>
    </row>
    <row r="15" spans="1:6" s="17" customFormat="1" ht="18.75">
      <c r="A15" s="10"/>
      <c r="B15" s="11" t="s">
        <v>80</v>
      </c>
      <c r="C15" s="14">
        <v>9</v>
      </c>
      <c r="D15" s="15" t="s">
        <v>161</v>
      </c>
      <c r="E15" s="16">
        <v>3</v>
      </c>
      <c r="F15" s="16">
        <v>5</v>
      </c>
    </row>
    <row r="16" spans="1:6" s="17" customFormat="1" ht="18.75">
      <c r="A16" s="10"/>
      <c r="B16" s="11" t="s">
        <v>80</v>
      </c>
      <c r="C16" s="14">
        <v>10</v>
      </c>
      <c r="D16" s="15" t="s">
        <v>162</v>
      </c>
      <c r="E16" s="16">
        <v>3</v>
      </c>
      <c r="F16" s="16">
        <v>5</v>
      </c>
    </row>
    <row r="17" spans="1:6" s="17" customFormat="1" ht="18.75">
      <c r="A17" s="10"/>
      <c r="B17" s="11" t="s">
        <v>80</v>
      </c>
      <c r="C17" s="14">
        <v>11</v>
      </c>
      <c r="D17" s="15" t="s">
        <v>163</v>
      </c>
      <c r="E17" s="16">
        <v>3</v>
      </c>
      <c r="F17" s="16">
        <v>5</v>
      </c>
    </row>
    <row r="18" spans="2:6" s="17" customFormat="1" ht="18.75">
      <c r="B18" s="17" t="s">
        <v>385</v>
      </c>
      <c r="C18" s="14">
        <v>1</v>
      </c>
      <c r="D18" s="20" t="s">
        <v>387</v>
      </c>
      <c r="E18" s="16">
        <v>2</v>
      </c>
      <c r="F18" s="16">
        <v>3</v>
      </c>
    </row>
    <row r="19" spans="2:6" s="17" customFormat="1" ht="18.75">
      <c r="B19" s="17" t="s">
        <v>385</v>
      </c>
      <c r="C19" s="14">
        <v>2</v>
      </c>
      <c r="D19" s="20" t="s">
        <v>388</v>
      </c>
      <c r="E19" s="16">
        <v>4</v>
      </c>
      <c r="F19" s="16">
        <v>7</v>
      </c>
    </row>
    <row r="20" spans="2:6" s="17" customFormat="1" ht="18.75">
      <c r="B20" s="17" t="s">
        <v>385</v>
      </c>
      <c r="C20" s="14">
        <v>3</v>
      </c>
      <c r="D20" s="20" t="s">
        <v>389</v>
      </c>
      <c r="E20" s="16">
        <v>4</v>
      </c>
      <c r="F20" s="16">
        <v>7</v>
      </c>
    </row>
    <row r="21" spans="2:6" s="17" customFormat="1" ht="18.75">
      <c r="B21" s="17" t="s">
        <v>385</v>
      </c>
      <c r="C21" s="14">
        <v>4</v>
      </c>
      <c r="D21" s="20" t="s">
        <v>390</v>
      </c>
      <c r="E21" s="16">
        <v>5</v>
      </c>
      <c r="F21" s="16">
        <v>8</v>
      </c>
    </row>
    <row r="22" spans="2:6" s="17" customFormat="1" ht="18.75">
      <c r="B22" s="17" t="s">
        <v>385</v>
      </c>
      <c r="C22" s="14">
        <v>5</v>
      </c>
      <c r="D22" s="20" t="s">
        <v>391</v>
      </c>
      <c r="E22" s="16">
        <v>4</v>
      </c>
      <c r="F22" s="16">
        <v>7</v>
      </c>
    </row>
    <row r="23" spans="2:6" s="17" customFormat="1" ht="18.75">
      <c r="B23" s="17" t="s">
        <v>386</v>
      </c>
      <c r="C23" s="14">
        <v>1</v>
      </c>
      <c r="D23" s="20" t="s">
        <v>392</v>
      </c>
      <c r="E23" s="16">
        <v>4</v>
      </c>
      <c r="F23" s="16">
        <v>7</v>
      </c>
    </row>
    <row r="24" spans="2:6" s="17" customFormat="1" ht="18.75">
      <c r="B24" s="17" t="s">
        <v>386</v>
      </c>
      <c r="C24" s="19">
        <v>2</v>
      </c>
      <c r="D24" s="20" t="s">
        <v>393</v>
      </c>
      <c r="E24" s="16">
        <v>4</v>
      </c>
      <c r="F24" s="16">
        <v>7</v>
      </c>
    </row>
    <row r="25" spans="2:6" s="17" customFormat="1" ht="18.75">
      <c r="B25" s="17" t="s">
        <v>386</v>
      </c>
      <c r="C25" s="19">
        <v>3</v>
      </c>
      <c r="D25" s="20" t="s">
        <v>394</v>
      </c>
      <c r="E25" s="16">
        <v>3</v>
      </c>
      <c r="F25" s="16">
        <v>5</v>
      </c>
    </row>
    <row r="26" spans="2:6" s="17" customFormat="1" ht="18.75">
      <c r="B26" s="17" t="s">
        <v>386</v>
      </c>
      <c r="C26" s="19">
        <v>4</v>
      </c>
      <c r="D26" s="20" t="s">
        <v>395</v>
      </c>
      <c r="E26" s="16">
        <v>3</v>
      </c>
      <c r="F26" s="16">
        <v>5</v>
      </c>
    </row>
    <row r="27" spans="2:6" s="17" customFormat="1" ht="18.75">
      <c r="B27" s="17" t="s">
        <v>386</v>
      </c>
      <c r="C27" s="19">
        <v>5</v>
      </c>
      <c r="D27" s="20" t="s">
        <v>396</v>
      </c>
      <c r="E27" s="16">
        <v>3</v>
      </c>
      <c r="F27" s="16">
        <v>5</v>
      </c>
    </row>
    <row r="28" spans="2:6" s="17" customFormat="1" ht="18.75">
      <c r="B28" s="17" t="s">
        <v>386</v>
      </c>
      <c r="C28" s="19">
        <v>6</v>
      </c>
      <c r="D28" s="20" t="s">
        <v>397</v>
      </c>
      <c r="E28" s="16">
        <v>3</v>
      </c>
      <c r="F28" s="16">
        <v>5</v>
      </c>
    </row>
    <row r="29" spans="2:6" s="17" customFormat="1" ht="15.75">
      <c r="B29" s="20" t="s">
        <v>387</v>
      </c>
      <c r="C29" s="19">
        <v>1</v>
      </c>
      <c r="D29" s="20" t="s">
        <v>398</v>
      </c>
      <c r="E29" s="21">
        <v>2</v>
      </c>
      <c r="F29" s="21">
        <v>3</v>
      </c>
    </row>
    <row r="30" spans="2:6" s="17" customFormat="1" ht="15.75">
      <c r="B30" s="20" t="s">
        <v>387</v>
      </c>
      <c r="C30" s="19">
        <v>2</v>
      </c>
      <c r="D30" s="20" t="s">
        <v>399</v>
      </c>
      <c r="E30" s="21">
        <v>2</v>
      </c>
      <c r="F30" s="21">
        <v>3</v>
      </c>
    </row>
    <row r="31" spans="2:6" s="17" customFormat="1" ht="18.75">
      <c r="B31" s="20" t="s">
        <v>388</v>
      </c>
      <c r="C31" s="19">
        <v>1</v>
      </c>
      <c r="D31" s="15" t="s">
        <v>400</v>
      </c>
      <c r="E31" s="21">
        <v>4</v>
      </c>
      <c r="F31" s="21">
        <v>7</v>
      </c>
    </row>
    <row r="32" spans="2:6" s="17" customFormat="1" ht="18.75">
      <c r="B32" s="20" t="s">
        <v>388</v>
      </c>
      <c r="C32" s="19">
        <v>2</v>
      </c>
      <c r="D32" s="15" t="s">
        <v>401</v>
      </c>
      <c r="E32" s="21">
        <v>4</v>
      </c>
      <c r="F32" s="21">
        <v>7</v>
      </c>
    </row>
    <row r="33" spans="2:6" s="17" customFormat="1" ht="18.75">
      <c r="B33" s="20" t="s">
        <v>388</v>
      </c>
      <c r="C33" s="19">
        <v>3</v>
      </c>
      <c r="D33" s="15" t="s">
        <v>402</v>
      </c>
      <c r="E33" s="21">
        <v>4</v>
      </c>
      <c r="F33" s="21">
        <v>7</v>
      </c>
    </row>
    <row r="34" spans="2:6" s="17" customFormat="1" ht="18.75">
      <c r="B34" s="20" t="s">
        <v>389</v>
      </c>
      <c r="C34" s="19">
        <v>1</v>
      </c>
      <c r="D34" s="15" t="s">
        <v>403</v>
      </c>
      <c r="E34" s="21">
        <v>4</v>
      </c>
      <c r="F34" s="21">
        <v>7</v>
      </c>
    </row>
    <row r="35" spans="2:6" s="17" customFormat="1" ht="18.75">
      <c r="B35" s="20" t="s">
        <v>389</v>
      </c>
      <c r="C35" s="19">
        <v>2</v>
      </c>
      <c r="D35" s="15" t="s">
        <v>405</v>
      </c>
      <c r="E35" s="21">
        <v>4</v>
      </c>
      <c r="F35" s="21">
        <v>7</v>
      </c>
    </row>
    <row r="36" spans="2:6" s="17" customFormat="1" ht="18.75">
      <c r="B36" s="20" t="s">
        <v>389</v>
      </c>
      <c r="C36" s="19">
        <v>2</v>
      </c>
      <c r="D36" s="15" t="s">
        <v>404</v>
      </c>
      <c r="E36" s="21">
        <v>4</v>
      </c>
      <c r="F36" s="21">
        <v>7</v>
      </c>
    </row>
    <row r="37" spans="2:6" s="17" customFormat="1" ht="15.75">
      <c r="B37" s="20" t="s">
        <v>390</v>
      </c>
      <c r="C37" s="19"/>
      <c r="D37" s="20"/>
      <c r="E37" s="21"/>
      <c r="F37" s="21"/>
    </row>
    <row r="38" spans="2:6" s="17" customFormat="1" ht="15.75">
      <c r="B38" s="20" t="s">
        <v>391</v>
      </c>
      <c r="C38" s="19"/>
      <c r="D38" s="20"/>
      <c r="E38" s="21"/>
      <c r="F38" s="21"/>
    </row>
    <row r="39" spans="2:6" s="17" customFormat="1" ht="15.75">
      <c r="B39" s="20" t="s">
        <v>392</v>
      </c>
      <c r="C39" s="19"/>
      <c r="D39" s="20"/>
      <c r="E39" s="21"/>
      <c r="F39" s="21"/>
    </row>
    <row r="40" spans="2:6" s="17" customFormat="1" ht="15.75">
      <c r="B40" s="20" t="s">
        <v>393</v>
      </c>
      <c r="C40" s="19"/>
      <c r="D40" s="20"/>
      <c r="E40" s="21"/>
      <c r="F40" s="21"/>
    </row>
    <row r="41" spans="2:6" s="17" customFormat="1" ht="15.75">
      <c r="B41" s="20" t="s">
        <v>394</v>
      </c>
      <c r="C41" s="19"/>
      <c r="D41" s="20"/>
      <c r="E41" s="21"/>
      <c r="F41" s="21"/>
    </row>
    <row r="42" spans="2:6" s="17" customFormat="1" ht="15.75">
      <c r="B42" s="20" t="s">
        <v>395</v>
      </c>
      <c r="C42" s="19"/>
      <c r="D42" s="20"/>
      <c r="E42" s="21"/>
      <c r="F42" s="21"/>
    </row>
    <row r="43" spans="2:6" s="17" customFormat="1" ht="15.75">
      <c r="B43" s="20" t="s">
        <v>396</v>
      </c>
      <c r="C43" s="19"/>
      <c r="D43" s="20"/>
      <c r="E43" s="21"/>
      <c r="F43" s="21"/>
    </row>
    <row r="44" spans="2:6" s="17" customFormat="1" ht="15.75">
      <c r="B44" s="20" t="s">
        <v>397</v>
      </c>
      <c r="C44" s="19"/>
      <c r="D44" s="20"/>
      <c r="E44" s="21"/>
      <c r="F44" s="21"/>
    </row>
    <row r="45" spans="3:6" s="17" customFormat="1" ht="15.75">
      <c r="C45" s="19"/>
      <c r="D45" s="20"/>
      <c r="E45" s="21"/>
      <c r="F45" s="21"/>
    </row>
    <row r="46" spans="3:6" s="17" customFormat="1" ht="15.75">
      <c r="C46" s="19"/>
      <c r="D46" s="20"/>
      <c r="E46" s="21"/>
      <c r="F46" s="21"/>
    </row>
    <row r="47" spans="3:6" s="17" customFormat="1" ht="15.75">
      <c r="C47" s="19"/>
      <c r="D47" s="20"/>
      <c r="E47" s="21"/>
      <c r="F47" s="21"/>
    </row>
    <row r="48" spans="3:6" s="17" customFormat="1" ht="15.75">
      <c r="C48" s="19"/>
      <c r="D48" s="20"/>
      <c r="E48" s="21"/>
      <c r="F48" s="21"/>
    </row>
    <row r="49" spans="3:6" s="17" customFormat="1" ht="15.75">
      <c r="C49" s="19"/>
      <c r="D49" s="20"/>
      <c r="E49" s="21"/>
      <c r="F49" s="21"/>
    </row>
    <row r="50" spans="3:6" s="17" customFormat="1" ht="15.75">
      <c r="C50" s="19"/>
      <c r="D50" s="20"/>
      <c r="E50" s="21"/>
      <c r="F50" s="21"/>
    </row>
    <row r="51" spans="3:6" s="17" customFormat="1" ht="15.75">
      <c r="C51" s="19"/>
      <c r="D51" s="20"/>
      <c r="E51" s="21"/>
      <c r="F51" s="21"/>
    </row>
    <row r="52" spans="3:6" s="17" customFormat="1" ht="15.75">
      <c r="C52" s="19"/>
      <c r="D52" s="20"/>
      <c r="E52" s="21"/>
      <c r="F52" s="21"/>
    </row>
    <row r="53" spans="3:6" s="17" customFormat="1" ht="15.75">
      <c r="C53" s="19"/>
      <c r="D53" s="20"/>
      <c r="E53" s="21"/>
      <c r="F53" s="21"/>
    </row>
    <row r="54" spans="3:6" s="17" customFormat="1" ht="15.75">
      <c r="C54" s="19"/>
      <c r="D54" s="20"/>
      <c r="E54" s="21"/>
      <c r="F54" s="21"/>
    </row>
    <row r="55" spans="3:6" s="17" customFormat="1" ht="15.75">
      <c r="C55" s="19"/>
      <c r="D55" s="20"/>
      <c r="E55" s="21"/>
      <c r="F55" s="21"/>
    </row>
    <row r="56" spans="3:6" s="17" customFormat="1" ht="15.75">
      <c r="C56" s="19"/>
      <c r="D56" s="20"/>
      <c r="E56" s="21"/>
      <c r="F56" s="21"/>
    </row>
    <row r="57" spans="3:6" s="17" customFormat="1" ht="15.75">
      <c r="C57" s="19"/>
      <c r="D57" s="20"/>
      <c r="E57" s="21"/>
      <c r="F57" s="21"/>
    </row>
    <row r="58" spans="3:6" s="17" customFormat="1" ht="15.75">
      <c r="C58" s="19"/>
      <c r="D58" s="20"/>
      <c r="E58" s="21"/>
      <c r="F58" s="21"/>
    </row>
    <row r="59" spans="3:6" s="17" customFormat="1" ht="15.75">
      <c r="C59" s="19"/>
      <c r="D59" s="20"/>
      <c r="E59" s="21"/>
      <c r="F59" s="21"/>
    </row>
    <row r="60" spans="3:6" s="17" customFormat="1" ht="15.75">
      <c r="C60" s="19"/>
      <c r="D60" s="20"/>
      <c r="E60" s="21"/>
      <c r="F60" s="21"/>
    </row>
    <row r="61" spans="3:6" s="17" customFormat="1" ht="15.75">
      <c r="C61" s="19"/>
      <c r="D61" s="20"/>
      <c r="E61" s="21"/>
      <c r="F61" s="21"/>
    </row>
    <row r="62" spans="3:6" s="17" customFormat="1" ht="15.75">
      <c r="C62" s="19"/>
      <c r="D62" s="20"/>
      <c r="E62" s="21"/>
      <c r="F62" s="21"/>
    </row>
    <row r="63" spans="3:6" s="17" customFormat="1" ht="15.75">
      <c r="C63" s="19"/>
      <c r="D63" s="20"/>
      <c r="E63" s="21"/>
      <c r="F63" s="21"/>
    </row>
    <row r="64" spans="3:6" s="17" customFormat="1" ht="15.75">
      <c r="C64" s="19"/>
      <c r="D64" s="20"/>
      <c r="E64" s="21"/>
      <c r="F64" s="21"/>
    </row>
    <row r="65" spans="3:6" s="17" customFormat="1" ht="15.75">
      <c r="C65" s="19"/>
      <c r="D65" s="20"/>
      <c r="E65" s="21"/>
      <c r="F65" s="21"/>
    </row>
    <row r="66" spans="3:6" s="17" customFormat="1" ht="15.75">
      <c r="C66" s="19"/>
      <c r="D66" s="20"/>
      <c r="E66" s="21"/>
      <c r="F66" s="21"/>
    </row>
    <row r="67" spans="3:6" s="17" customFormat="1" ht="15.75">
      <c r="C67" s="19"/>
      <c r="D67" s="20"/>
      <c r="E67" s="21"/>
      <c r="F67" s="21"/>
    </row>
    <row r="68" spans="3:6" s="17" customFormat="1" ht="15.75">
      <c r="C68" s="19"/>
      <c r="D68" s="20"/>
      <c r="E68" s="21"/>
      <c r="F68" s="21"/>
    </row>
    <row r="69" spans="3:6" s="17" customFormat="1" ht="15.75">
      <c r="C69" s="19"/>
      <c r="D69" s="20"/>
      <c r="E69" s="21"/>
      <c r="F69" s="21"/>
    </row>
    <row r="70" spans="3:6" s="17" customFormat="1" ht="15.75">
      <c r="C70" s="19"/>
      <c r="D70" s="20"/>
      <c r="E70" s="21"/>
      <c r="F70" s="21"/>
    </row>
    <row r="71" spans="3:6" s="17" customFormat="1" ht="15.75">
      <c r="C71" s="19"/>
      <c r="D71" s="20"/>
      <c r="E71" s="21"/>
      <c r="F71" s="21"/>
    </row>
    <row r="72" spans="3:6" s="17" customFormat="1" ht="15.75">
      <c r="C72" s="19"/>
      <c r="D72" s="20"/>
      <c r="E72" s="21"/>
      <c r="F72" s="21"/>
    </row>
    <row r="73" spans="3:6" s="17" customFormat="1" ht="15.75">
      <c r="C73" s="19"/>
      <c r="D73" s="20"/>
      <c r="E73" s="21"/>
      <c r="F73" s="21"/>
    </row>
    <row r="74" spans="3:6" s="17" customFormat="1" ht="15.75">
      <c r="C74" s="19"/>
      <c r="D74" s="20"/>
      <c r="E74" s="21"/>
      <c r="F74" s="21"/>
    </row>
    <row r="75" spans="3:6" s="17" customFormat="1" ht="15.75">
      <c r="C75" s="19"/>
      <c r="D75" s="20"/>
      <c r="E75" s="21"/>
      <c r="F75" s="21"/>
    </row>
    <row r="76" spans="3:6" s="17" customFormat="1" ht="15.75">
      <c r="C76" s="19"/>
      <c r="D76" s="20"/>
      <c r="E76" s="21"/>
      <c r="F76" s="21"/>
    </row>
    <row r="77" spans="3:6" s="17" customFormat="1" ht="15.75">
      <c r="C77" s="19"/>
      <c r="D77" s="20"/>
      <c r="E77" s="21"/>
      <c r="F77" s="21"/>
    </row>
    <row r="78" spans="3:6" s="17" customFormat="1" ht="15.75">
      <c r="C78" s="19"/>
      <c r="D78" s="20"/>
      <c r="E78" s="21"/>
      <c r="F78" s="21"/>
    </row>
    <row r="79" spans="3:6" s="17" customFormat="1" ht="15.75">
      <c r="C79" s="19"/>
      <c r="D79" s="20"/>
      <c r="E79" s="21"/>
      <c r="F79" s="21"/>
    </row>
    <row r="80" spans="3:6" s="17" customFormat="1" ht="15.75">
      <c r="C80" s="19"/>
      <c r="D80" s="20"/>
      <c r="E80" s="21"/>
      <c r="F80" s="21"/>
    </row>
    <row r="81" spans="3:6" s="17" customFormat="1" ht="15.75">
      <c r="C81" s="19"/>
      <c r="D81" s="20"/>
      <c r="E81" s="21"/>
      <c r="F81" s="21"/>
    </row>
    <row r="82" spans="3:6" s="17" customFormat="1" ht="15.75">
      <c r="C82" s="19"/>
      <c r="D82" s="20"/>
      <c r="E82" s="21"/>
      <c r="F82" s="21"/>
    </row>
    <row r="83" spans="3:6" s="17" customFormat="1" ht="15.75">
      <c r="C83" s="19"/>
      <c r="D83" s="20"/>
      <c r="E83" s="21"/>
      <c r="F83" s="21"/>
    </row>
    <row r="84" spans="3:6" s="17" customFormat="1" ht="15.75">
      <c r="C84" s="19"/>
      <c r="D84" s="20"/>
      <c r="E84" s="21"/>
      <c r="F84" s="21"/>
    </row>
    <row r="85" spans="3:6" s="17" customFormat="1" ht="15.75">
      <c r="C85" s="19"/>
      <c r="D85" s="20"/>
      <c r="E85" s="21"/>
      <c r="F85" s="21"/>
    </row>
    <row r="86" spans="3:6" s="17" customFormat="1" ht="15.75">
      <c r="C86" s="19"/>
      <c r="D86" s="20"/>
      <c r="E86" s="21"/>
      <c r="F86" s="21"/>
    </row>
    <row r="87" spans="3:6" s="17" customFormat="1" ht="15.75">
      <c r="C87" s="19"/>
      <c r="D87" s="20"/>
      <c r="E87" s="21"/>
      <c r="F87" s="21"/>
    </row>
    <row r="88" spans="3:6" s="17" customFormat="1" ht="15.75">
      <c r="C88" s="19"/>
      <c r="D88" s="20"/>
      <c r="E88" s="21"/>
      <c r="F88" s="21"/>
    </row>
    <row r="89" spans="3:6" s="17" customFormat="1" ht="15.75">
      <c r="C89" s="19"/>
      <c r="D89" s="20"/>
      <c r="E89" s="21"/>
      <c r="F89" s="21"/>
    </row>
    <row r="90" spans="3:6" s="17" customFormat="1" ht="15.75">
      <c r="C90" s="19"/>
      <c r="D90" s="20"/>
      <c r="E90" s="21"/>
      <c r="F90" s="21"/>
    </row>
    <row r="91" spans="3:6" s="17" customFormat="1" ht="15.75">
      <c r="C91" s="19"/>
      <c r="D91" s="20"/>
      <c r="E91" s="21"/>
      <c r="F91" s="21"/>
    </row>
    <row r="92" spans="3:6" s="17" customFormat="1" ht="15.75">
      <c r="C92" s="19"/>
      <c r="D92" s="20"/>
      <c r="E92" s="21"/>
      <c r="F92" s="21"/>
    </row>
    <row r="93" spans="3:6" s="17" customFormat="1" ht="15.75">
      <c r="C93" s="19"/>
      <c r="D93" s="20"/>
      <c r="E93" s="21"/>
      <c r="F93" s="21"/>
    </row>
    <row r="94" spans="3:6" s="17" customFormat="1" ht="15.75">
      <c r="C94" s="19"/>
      <c r="D94" s="20"/>
      <c r="E94" s="21"/>
      <c r="F94" s="21"/>
    </row>
    <row r="95" spans="3:6" s="17" customFormat="1" ht="15.75">
      <c r="C95" s="19"/>
      <c r="D95" s="20"/>
      <c r="E95" s="21"/>
      <c r="F95" s="21"/>
    </row>
    <row r="96" spans="3:6" s="17" customFormat="1" ht="15.75">
      <c r="C96" s="19"/>
      <c r="D96" s="20"/>
      <c r="E96" s="21"/>
      <c r="F96" s="21"/>
    </row>
    <row r="97" spans="3:6" s="17" customFormat="1" ht="15.75">
      <c r="C97" s="19"/>
      <c r="D97" s="20"/>
      <c r="E97" s="21"/>
      <c r="F97" s="21"/>
    </row>
    <row r="98" spans="3:6" s="17" customFormat="1" ht="15.75">
      <c r="C98" s="19"/>
      <c r="D98" s="20"/>
      <c r="E98" s="21"/>
      <c r="F98" s="21"/>
    </row>
    <row r="99" spans="3:6" s="17" customFormat="1" ht="15.75">
      <c r="C99" s="19"/>
      <c r="D99" s="20"/>
      <c r="E99" s="21"/>
      <c r="F99" s="21"/>
    </row>
    <row r="100" spans="3:6" s="17" customFormat="1" ht="15.75">
      <c r="C100" s="19"/>
      <c r="D100" s="20"/>
      <c r="E100" s="21"/>
      <c r="F100" s="21"/>
    </row>
    <row r="101" spans="3:6" s="17" customFormat="1" ht="15.75">
      <c r="C101" s="19"/>
      <c r="D101" s="20"/>
      <c r="E101" s="21"/>
      <c r="F101" s="21"/>
    </row>
    <row r="102" spans="3:6" s="17" customFormat="1" ht="15.75">
      <c r="C102" s="19"/>
      <c r="D102" s="20"/>
      <c r="E102" s="21"/>
      <c r="F102" s="21"/>
    </row>
    <row r="103" spans="3:6" s="17" customFormat="1" ht="15.75">
      <c r="C103" s="19"/>
      <c r="D103" s="20"/>
      <c r="E103" s="21"/>
      <c r="F103" s="21"/>
    </row>
    <row r="104" spans="3:6" s="17" customFormat="1" ht="15.75">
      <c r="C104" s="19"/>
      <c r="D104" s="20"/>
      <c r="E104" s="21"/>
      <c r="F104" s="21"/>
    </row>
    <row r="105" spans="3:6" s="17" customFormat="1" ht="15.75">
      <c r="C105" s="19"/>
      <c r="D105" s="20"/>
      <c r="E105" s="21"/>
      <c r="F105" s="21"/>
    </row>
    <row r="106" spans="3:6" s="17" customFormat="1" ht="15.75">
      <c r="C106" s="19"/>
      <c r="D106" s="20"/>
      <c r="E106" s="21"/>
      <c r="F106" s="21"/>
    </row>
    <row r="107" spans="3:6" s="17" customFormat="1" ht="15.75">
      <c r="C107" s="19"/>
      <c r="D107" s="20"/>
      <c r="E107" s="21"/>
      <c r="F107" s="21"/>
    </row>
    <row r="108" spans="3:6" s="17" customFormat="1" ht="15.75">
      <c r="C108" s="19"/>
      <c r="D108" s="20"/>
      <c r="E108" s="21"/>
      <c r="F108" s="21"/>
    </row>
    <row r="109" spans="3:6" s="17" customFormat="1" ht="15.75">
      <c r="C109" s="19"/>
      <c r="D109" s="20"/>
      <c r="E109" s="21"/>
      <c r="F109" s="21"/>
    </row>
    <row r="110" spans="3:6" s="17" customFormat="1" ht="15.75">
      <c r="C110" s="19"/>
      <c r="D110" s="20"/>
      <c r="E110" s="21"/>
      <c r="F110" s="21"/>
    </row>
    <row r="111" spans="3:6" s="17" customFormat="1" ht="15.75">
      <c r="C111" s="19"/>
      <c r="D111" s="20"/>
      <c r="E111" s="21"/>
      <c r="F111" s="21"/>
    </row>
    <row r="112" spans="3:6" s="17" customFormat="1" ht="15.75">
      <c r="C112" s="19"/>
      <c r="D112" s="20"/>
      <c r="E112" s="21"/>
      <c r="F112" s="21"/>
    </row>
    <row r="113" spans="3:6" s="17" customFormat="1" ht="15.75">
      <c r="C113" s="19"/>
      <c r="D113" s="20"/>
      <c r="E113" s="21"/>
      <c r="F113" s="21"/>
    </row>
    <row r="114" spans="3:6" s="17" customFormat="1" ht="15.75">
      <c r="C114" s="19"/>
      <c r="D114" s="20"/>
      <c r="E114" s="21"/>
      <c r="F114" s="21"/>
    </row>
    <row r="115" spans="3:6" s="17" customFormat="1" ht="15.75">
      <c r="C115" s="19"/>
      <c r="D115" s="20"/>
      <c r="E115" s="21"/>
      <c r="F115" s="21"/>
    </row>
    <row r="116" spans="3:6" s="17" customFormat="1" ht="15.75">
      <c r="C116" s="19"/>
      <c r="D116" s="20"/>
      <c r="E116" s="21"/>
      <c r="F116" s="21"/>
    </row>
    <row r="117" spans="3:6" s="17" customFormat="1" ht="15.75">
      <c r="C117" s="19"/>
      <c r="D117" s="20"/>
      <c r="E117" s="21"/>
      <c r="F117" s="21"/>
    </row>
    <row r="118" spans="3:6" s="17" customFormat="1" ht="15.75">
      <c r="C118" s="19"/>
      <c r="D118" s="20"/>
      <c r="E118" s="21"/>
      <c r="F118" s="21"/>
    </row>
    <row r="119" spans="3:6" s="17" customFormat="1" ht="15.75">
      <c r="C119" s="19"/>
      <c r="D119" s="20"/>
      <c r="E119" s="21"/>
      <c r="F119" s="21"/>
    </row>
    <row r="120" spans="3:6" s="17" customFormat="1" ht="15.75">
      <c r="C120" s="19"/>
      <c r="D120" s="20"/>
      <c r="E120" s="21"/>
      <c r="F120" s="21"/>
    </row>
    <row r="121" spans="3:6" s="17" customFormat="1" ht="15.75">
      <c r="C121" s="19"/>
      <c r="D121" s="20"/>
      <c r="E121" s="21"/>
      <c r="F121" s="21"/>
    </row>
    <row r="122" spans="3:6" s="17" customFormat="1" ht="15.75">
      <c r="C122" s="19"/>
      <c r="D122" s="20"/>
      <c r="E122" s="21"/>
      <c r="F122" s="21"/>
    </row>
    <row r="123" spans="3:6" s="17" customFormat="1" ht="15.75">
      <c r="C123" s="19"/>
      <c r="D123" s="20"/>
      <c r="E123" s="21"/>
      <c r="F123" s="21"/>
    </row>
    <row r="124" spans="3:6" s="17" customFormat="1" ht="15.75">
      <c r="C124" s="19"/>
      <c r="D124" s="20"/>
      <c r="E124" s="21"/>
      <c r="F124" s="21"/>
    </row>
    <row r="125" spans="3:6" s="17" customFormat="1" ht="15.75">
      <c r="C125" s="19"/>
      <c r="D125" s="20"/>
      <c r="E125" s="21"/>
      <c r="F125" s="21"/>
    </row>
    <row r="126" spans="3:6" s="17" customFormat="1" ht="15.75">
      <c r="C126" s="19"/>
      <c r="D126" s="20"/>
      <c r="E126" s="21"/>
      <c r="F126" s="21"/>
    </row>
    <row r="127" spans="3:6" s="17" customFormat="1" ht="15.75">
      <c r="C127" s="19"/>
      <c r="D127" s="20"/>
      <c r="E127" s="21"/>
      <c r="F127" s="21"/>
    </row>
    <row r="128" spans="3:6" s="17" customFormat="1" ht="15.75">
      <c r="C128" s="19"/>
      <c r="D128" s="20"/>
      <c r="E128" s="21"/>
      <c r="F128" s="21"/>
    </row>
    <row r="129" spans="3:6" s="17" customFormat="1" ht="15.75">
      <c r="C129" s="19"/>
      <c r="D129" s="20"/>
      <c r="E129" s="21"/>
      <c r="F129" s="21"/>
    </row>
    <row r="130" spans="3:6" s="17" customFormat="1" ht="15.75">
      <c r="C130" s="19"/>
      <c r="D130" s="20"/>
      <c r="E130" s="21"/>
      <c r="F130" s="21"/>
    </row>
    <row r="131" spans="3:6" s="17" customFormat="1" ht="15.75">
      <c r="C131" s="19"/>
      <c r="D131" s="20"/>
      <c r="E131" s="21"/>
      <c r="F131" s="21"/>
    </row>
    <row r="132" spans="3:6" s="17" customFormat="1" ht="15.75">
      <c r="C132" s="19"/>
      <c r="D132" s="20"/>
      <c r="E132" s="21"/>
      <c r="F132" s="21"/>
    </row>
    <row r="133" spans="3:6" s="17" customFormat="1" ht="15.75">
      <c r="C133" s="19"/>
      <c r="D133" s="20"/>
      <c r="E133" s="21"/>
      <c r="F133" s="21"/>
    </row>
    <row r="134" spans="3:6" s="17" customFormat="1" ht="15.75">
      <c r="C134" s="19"/>
      <c r="D134" s="20"/>
      <c r="E134" s="21"/>
      <c r="F134" s="21"/>
    </row>
    <row r="135" spans="3:6" s="17" customFormat="1" ht="15.75">
      <c r="C135" s="19"/>
      <c r="D135" s="20"/>
      <c r="E135" s="21"/>
      <c r="F135" s="21"/>
    </row>
    <row r="136" spans="3:6" s="17" customFormat="1" ht="15.75">
      <c r="C136" s="19"/>
      <c r="D136" s="20"/>
      <c r="E136" s="21"/>
      <c r="F136" s="21"/>
    </row>
    <row r="137" spans="3:6" s="17" customFormat="1" ht="15.75">
      <c r="C137" s="19"/>
      <c r="D137" s="20"/>
      <c r="E137" s="21"/>
      <c r="F137" s="21"/>
    </row>
    <row r="138" spans="3:6" s="17" customFormat="1" ht="15.75">
      <c r="C138" s="19"/>
      <c r="D138" s="20"/>
      <c r="E138" s="21"/>
      <c r="F138" s="21"/>
    </row>
    <row r="139" spans="3:6" s="17" customFormat="1" ht="15.75">
      <c r="C139" s="19"/>
      <c r="D139" s="20"/>
      <c r="E139" s="21"/>
      <c r="F139" s="21"/>
    </row>
    <row r="140" spans="3:6" s="17" customFormat="1" ht="15.75">
      <c r="C140" s="19"/>
      <c r="D140" s="20"/>
      <c r="E140" s="21"/>
      <c r="F140" s="21"/>
    </row>
    <row r="141" spans="3:6" s="17" customFormat="1" ht="15.75">
      <c r="C141" s="19"/>
      <c r="D141" s="20"/>
      <c r="E141" s="21"/>
      <c r="F141" s="21"/>
    </row>
    <row r="142" spans="3:6" s="17" customFormat="1" ht="15.75">
      <c r="C142" s="19"/>
      <c r="D142" s="20"/>
      <c r="E142" s="21"/>
      <c r="F142" s="21"/>
    </row>
    <row r="143" spans="3:6" s="17" customFormat="1" ht="15.75">
      <c r="C143" s="19"/>
      <c r="D143" s="20"/>
      <c r="E143" s="21"/>
      <c r="F143" s="21"/>
    </row>
    <row r="144" spans="3:6" s="17" customFormat="1" ht="15.75">
      <c r="C144" s="19"/>
      <c r="D144" s="20"/>
      <c r="E144" s="21"/>
      <c r="F144" s="21"/>
    </row>
    <row r="145" spans="3:6" s="17" customFormat="1" ht="15.75">
      <c r="C145" s="19"/>
      <c r="D145" s="20"/>
      <c r="E145" s="21"/>
      <c r="F145" s="21"/>
    </row>
    <row r="146" spans="3:6" s="17" customFormat="1" ht="15.75">
      <c r="C146" s="19"/>
      <c r="D146" s="20"/>
      <c r="E146" s="21"/>
      <c r="F146" s="21"/>
    </row>
    <row r="147" spans="3:6" s="17" customFormat="1" ht="15.75">
      <c r="C147" s="19"/>
      <c r="D147" s="20"/>
      <c r="E147" s="21"/>
      <c r="F147" s="21"/>
    </row>
    <row r="148" spans="3:6" s="17" customFormat="1" ht="15.75">
      <c r="C148" s="19"/>
      <c r="D148" s="20"/>
      <c r="E148" s="21"/>
      <c r="F148" s="21"/>
    </row>
    <row r="149" spans="3:6" s="17" customFormat="1" ht="15.75">
      <c r="C149" s="19"/>
      <c r="D149" s="20"/>
      <c r="E149" s="21"/>
      <c r="F149" s="21"/>
    </row>
    <row r="150" spans="3:6" s="17" customFormat="1" ht="15.75">
      <c r="C150" s="19"/>
      <c r="D150" s="20"/>
      <c r="E150" s="21"/>
      <c r="F150" s="21"/>
    </row>
    <row r="151" spans="3:6" s="17" customFormat="1" ht="15.75">
      <c r="C151" s="19"/>
      <c r="D151" s="20"/>
      <c r="E151" s="21"/>
      <c r="F151" s="21"/>
    </row>
    <row r="152" spans="3:6" s="17" customFormat="1" ht="15.75">
      <c r="C152" s="19"/>
      <c r="D152" s="20"/>
      <c r="E152" s="21"/>
      <c r="F152" s="21"/>
    </row>
    <row r="153" spans="3:6" s="17" customFormat="1" ht="15.75">
      <c r="C153" s="19"/>
      <c r="D153" s="20"/>
      <c r="E153" s="21"/>
      <c r="F153" s="21"/>
    </row>
    <row r="154" spans="3:6" s="17" customFormat="1" ht="15.75">
      <c r="C154" s="19"/>
      <c r="D154" s="20"/>
      <c r="E154" s="21"/>
      <c r="F154" s="21"/>
    </row>
    <row r="155" ht="15.75">
      <c r="B155" s="17"/>
    </row>
    <row r="156" ht="15.75">
      <c r="B156" s="17"/>
    </row>
    <row r="157" ht="15.75">
      <c r="B157" s="17"/>
    </row>
    <row r="158" ht="15.75">
      <c r="B158" s="17"/>
    </row>
    <row r="159" ht="15.75">
      <c r="B159" s="17"/>
    </row>
  </sheetData>
  <sheetProtection/>
  <autoFilter ref="A6:E17"/>
  <mergeCells count="4">
    <mergeCell ref="A1:E1"/>
    <mergeCell ref="A2:E2"/>
    <mergeCell ref="A3:E3"/>
    <mergeCell ref="A4:E4"/>
  </mergeCells>
  <printOptions/>
  <pageMargins left="0.39" right="0.26" top="0.3937007874015748"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N50"/>
  <sheetViews>
    <sheetView showGridLines="0" zoomScale="80" zoomScaleNormal="80" zoomScalePageLayoutView="0" workbookViewId="0" topLeftCell="A1">
      <pane xSplit="14" ySplit="5" topLeftCell="O6" activePane="bottomRight" state="frozen"/>
      <selection pane="topLeft" activeCell="L10" sqref="L10"/>
      <selection pane="topRight" activeCell="L10" sqref="L10"/>
      <selection pane="bottomLeft" activeCell="L10" sqref="L10"/>
      <selection pane="bottomRight" activeCell="A3" sqref="A3:F3"/>
    </sheetView>
  </sheetViews>
  <sheetFormatPr defaultColWidth="0" defaultRowHeight="15.75" zeroHeight="1"/>
  <cols>
    <col min="1" max="1" width="4.00390625" style="26" customWidth="1"/>
    <col min="2" max="2" width="19.75390625" style="37" customWidth="1"/>
    <col min="3" max="3" width="56.875" style="37" customWidth="1"/>
    <col min="4" max="5" width="6.00390625" style="28" customWidth="1"/>
    <col min="6" max="6" width="6.00390625" style="28" hidden="1" customWidth="1"/>
    <col min="7" max="7" width="0.5" style="26" customWidth="1"/>
    <col min="8" max="8" width="3.625" style="26" customWidth="1"/>
    <col min="9" max="9" width="25.00390625" style="26" customWidth="1"/>
    <col min="10" max="10" width="13.625" style="26" customWidth="1"/>
    <col min="11" max="11" width="0.37109375" style="26" customWidth="1"/>
    <col min="12" max="12" width="3.625" style="26" customWidth="1"/>
    <col min="13" max="13" width="21.75390625" style="26" customWidth="1"/>
    <col min="14" max="14" width="31.125" style="26" customWidth="1"/>
    <col min="15" max="16384" width="9.00390625" style="26" hidden="1" customWidth="1"/>
  </cols>
  <sheetData>
    <row r="1" spans="1:14" ht="27" customHeight="1">
      <c r="A1" s="36"/>
      <c r="B1" s="39"/>
      <c r="C1" s="39"/>
      <c r="D1" s="40"/>
      <c r="E1" s="40"/>
      <c r="F1" s="40"/>
      <c r="G1" s="36"/>
      <c r="H1" s="36"/>
      <c r="I1" s="36"/>
      <c r="J1" s="36"/>
      <c r="K1" s="36"/>
      <c r="L1" s="36"/>
      <c r="M1" s="36"/>
      <c r="N1" s="36"/>
    </row>
    <row r="2" spans="1:14" s="32" customFormat="1" ht="30.75" customHeight="1">
      <c r="A2" s="343" t="s">
        <v>50</v>
      </c>
      <c r="B2" s="343"/>
      <c r="C2" s="343"/>
      <c r="D2" s="343"/>
      <c r="E2" s="343"/>
      <c r="F2" s="343"/>
      <c r="G2" s="34"/>
      <c r="H2" s="345" t="s">
        <v>142</v>
      </c>
      <c r="I2" s="346"/>
      <c r="J2" s="346"/>
      <c r="K2" s="34"/>
      <c r="L2" s="349" t="s">
        <v>247</v>
      </c>
      <c r="M2" s="350"/>
      <c r="N2" s="351"/>
    </row>
    <row r="3" spans="1:14" s="2" customFormat="1" ht="18.75" customHeight="1">
      <c r="A3" s="344" t="s">
        <v>80</v>
      </c>
      <c r="B3" s="344"/>
      <c r="C3" s="344"/>
      <c r="D3" s="344"/>
      <c r="E3" s="344"/>
      <c r="F3" s="344"/>
      <c r="G3" s="35"/>
      <c r="H3" s="347"/>
      <c r="I3" s="348"/>
      <c r="J3" s="348"/>
      <c r="K3" s="35"/>
      <c r="L3" s="352"/>
      <c r="M3" s="353"/>
      <c r="N3" s="354"/>
    </row>
    <row r="4" spans="1:14" s="2" customFormat="1" ht="60" customHeight="1">
      <c r="A4" s="228" t="s">
        <v>49</v>
      </c>
      <c r="B4" s="229" t="s">
        <v>86</v>
      </c>
      <c r="C4" s="229" t="s">
        <v>46</v>
      </c>
      <c r="D4" s="229" t="s">
        <v>39</v>
      </c>
      <c r="E4" s="229" t="s">
        <v>40</v>
      </c>
      <c r="F4" s="229" t="s">
        <v>41</v>
      </c>
      <c r="G4" s="35"/>
      <c r="H4" s="230" t="s">
        <v>53</v>
      </c>
      <c r="I4" s="230" t="s">
        <v>51</v>
      </c>
      <c r="J4" s="230" t="s">
        <v>52</v>
      </c>
      <c r="K4" s="35"/>
      <c r="L4" s="231" t="s">
        <v>53</v>
      </c>
      <c r="M4" s="231" t="s">
        <v>51</v>
      </c>
      <c r="N4" s="231" t="s">
        <v>61</v>
      </c>
    </row>
    <row r="5" spans="1:14" s="31" customFormat="1" ht="6.75" customHeight="1">
      <c r="A5" s="232">
        <f>MAX(A6:A26)</f>
        <v>11</v>
      </c>
      <c r="B5" s="232"/>
      <c r="C5" s="232"/>
      <c r="D5" s="232">
        <f>SUM(D6:D29)</f>
        <v>39</v>
      </c>
      <c r="E5" s="232">
        <f>SUM(E6:E29)</f>
        <v>66</v>
      </c>
      <c r="F5" s="232">
        <f>SUM(F6:F29)</f>
        <v>0</v>
      </c>
      <c r="G5" s="233"/>
      <c r="H5" s="33"/>
      <c r="I5" s="33"/>
      <c r="J5" s="33"/>
      <c r="K5" s="233"/>
      <c r="L5" s="33"/>
      <c r="M5" s="33"/>
      <c r="N5" s="33"/>
    </row>
    <row r="6" spans="1:14" ht="15.75">
      <c r="A6" s="29">
        <v>1</v>
      </c>
      <c r="B6" s="170" t="str">
        <f aca="true" t="shared" si="0" ref="B6:B16">$B$4&amp;" số "&amp;A6</f>
        <v>Đơn vị bầu cử số 1</v>
      </c>
      <c r="C6" s="234" t="str">
        <f ca="1">IF(B6="","",OFFSET('DL'!$D$6,MATCH(TenXa,'DL'!$B$7:$B$17,0)+TTinDV!A6-1,))</f>
        <v>xã Hướng Lập, xã Hướng Việt</v>
      </c>
      <c r="D6" s="28">
        <f>SUMPRODUCT(('DL'!$B$7:$B$17=TenXa)*('DL'!$C$7:$C$17=TTinDV!A6)*'DL'!$E$7:$E$17)</f>
        <v>2</v>
      </c>
      <c r="E6" s="28">
        <f>SUMPRODUCT(('DL'!$B$7:$B$17=TenXa)*('DL'!$C$7:$C$17=TTinDV!A6)*'DL'!$F$7:$F$17)</f>
        <v>3</v>
      </c>
      <c r="G6" s="36"/>
      <c r="H6" s="41">
        <v>1</v>
      </c>
      <c r="I6" s="64" t="s">
        <v>54</v>
      </c>
      <c r="J6" s="65" t="s">
        <v>143</v>
      </c>
      <c r="K6" s="38"/>
      <c r="L6" s="41">
        <v>1</v>
      </c>
      <c r="M6" s="64"/>
      <c r="N6" s="65"/>
    </row>
    <row r="7" spans="1:14" ht="15.75">
      <c r="A7" s="29">
        <v>2</v>
      </c>
      <c r="B7" s="170" t="str">
        <f t="shared" si="0"/>
        <v>Đơn vị bầu cử số 2</v>
      </c>
      <c r="C7" s="234" t="str">
        <f ca="1">IF(B7="","",OFFSET('DL'!$D$6,MATCH(TenXa,'DL'!$B$7:$B$17,0)+TTinDV!A7-1,))</f>
        <v>xã Hướng Phùng, xã Hướng Sơn, Đoàn KT-QP 337</v>
      </c>
      <c r="D7" s="28">
        <f>SUMPRODUCT(('DL'!$B$7:$B$17=TenXa)*('DL'!$C$7:$C$17=TTinDV!A7)*'DL'!$E$7:$E$17)</f>
        <v>4</v>
      </c>
      <c r="E7" s="28">
        <f>SUMPRODUCT(('DL'!$B$7:$B$17=TenXa)*('DL'!$C$7:$C$17=TTinDV!A7)*'DL'!$F$7:$F$17)</f>
        <v>7</v>
      </c>
      <c r="G7" s="36"/>
      <c r="H7" s="41">
        <v>2</v>
      </c>
      <c r="I7" s="64" t="s">
        <v>147</v>
      </c>
      <c r="J7" s="65" t="s">
        <v>144</v>
      </c>
      <c r="K7" s="38"/>
      <c r="L7" s="41">
        <v>2</v>
      </c>
      <c r="M7" s="42"/>
      <c r="N7" s="41"/>
    </row>
    <row r="8" spans="1:11" ht="15.75">
      <c r="A8" s="29">
        <v>3</v>
      </c>
      <c r="B8" s="170" t="str">
        <f t="shared" si="0"/>
        <v>Đơn vị bầu cử số 3</v>
      </c>
      <c r="C8" s="234" t="str">
        <f ca="1">IF(B8="","",OFFSET('DL'!$D$6,MATCH(TenXa,'DL'!$B$7:$B$17,0)+TTinDV!A8-1,))</f>
        <v>xã Hướng Linh, xã Hướng Tân, xã Tân Hợp</v>
      </c>
      <c r="D8" s="28">
        <f>SUMPRODUCT(('DL'!$B$7:$B$17=TenXa)*('DL'!$C$7:$C$17=TTinDV!A8)*'DL'!$E$7:$E$17)</f>
        <v>4</v>
      </c>
      <c r="E8" s="28">
        <f>SUMPRODUCT(('DL'!$B$7:$B$17=TenXa)*('DL'!$C$7:$C$17=TTinDV!A8)*'DL'!$F$7:$F$17)</f>
        <v>7</v>
      </c>
      <c r="G8" s="36"/>
      <c r="H8" s="25"/>
      <c r="I8" s="43"/>
      <c r="J8" s="25"/>
      <c r="K8" s="36"/>
    </row>
    <row r="9" spans="1:11" ht="15.75">
      <c r="A9" s="29">
        <v>4</v>
      </c>
      <c r="B9" s="170" t="str">
        <f t="shared" si="0"/>
        <v>Đơn vị bầu cử số 4</v>
      </c>
      <c r="C9" s="234" t="str">
        <f ca="1">IF(B9="","",OFFSET('DL'!$D$6,MATCH(TenXa,'DL'!$B$7:$B$17,0)+TTinDV!A9-1,))</f>
        <v>Thị trấn Khe Sanh</v>
      </c>
      <c r="D9" s="28">
        <f>SUMPRODUCT(('DL'!$B$7:$B$17=TenXa)*('DL'!$C$7:$C$17=TTinDV!A9)*'DL'!$E$7:$E$17)</f>
        <v>5</v>
      </c>
      <c r="E9" s="28">
        <f>SUMPRODUCT(('DL'!$B$7:$B$17=TenXa)*('DL'!$C$7:$C$17=TTinDV!A9)*'DL'!$F$7:$F$17)</f>
        <v>8</v>
      </c>
      <c r="G9" s="36"/>
      <c r="H9" s="25"/>
      <c r="I9" s="43"/>
      <c r="J9" s="25"/>
      <c r="K9" s="36"/>
    </row>
    <row r="10" spans="1:11" ht="15.75">
      <c r="A10" s="29">
        <v>5</v>
      </c>
      <c r="B10" s="170" t="str">
        <f t="shared" si="0"/>
        <v>Đơn vị bầu cử số 5</v>
      </c>
      <c r="C10" s="234" t="str">
        <f ca="1">IF(B10="","",OFFSET('DL'!$D$6,MATCH(TenXa,'DL'!$B$7:$B$17,0)+TTinDV!A10-1,))</f>
        <v>xã Tân Liên, xã Tân Lập</v>
      </c>
      <c r="D10" s="28">
        <f>SUMPRODUCT(('DL'!$B$7:$B$17=TenXa)*('DL'!$C$7:$C$17=TTinDV!A10)*'DL'!$E$7:$E$17)</f>
        <v>4</v>
      </c>
      <c r="E10" s="28">
        <f>SUMPRODUCT(('DL'!$B$7:$B$17=TenXa)*('DL'!$C$7:$C$17=TTinDV!A10)*'DL'!$F$7:$F$17)</f>
        <v>7</v>
      </c>
      <c r="G10" s="36"/>
      <c r="H10" s="25"/>
      <c r="I10" s="43"/>
      <c r="J10" s="25"/>
      <c r="K10" s="36"/>
    </row>
    <row r="11" spans="1:11" ht="15.75">
      <c r="A11" s="29">
        <v>6</v>
      </c>
      <c r="B11" s="170" t="str">
        <f t="shared" si="0"/>
        <v>Đơn vị bầu cử số 6</v>
      </c>
      <c r="C11" s="234" t="str">
        <f ca="1">IF(B11="","",OFFSET('DL'!$D$6,MATCH(TenXa,'DL'!$B$7:$B$17,0)+TTinDV!A11-1,))</f>
        <v>xã Tân Long, xã Tân Thành</v>
      </c>
      <c r="D11" s="28">
        <f>SUMPRODUCT(('DL'!$B$7:$B$17=TenXa)*('DL'!$C$7:$C$17=TTinDV!A11)*'DL'!$E$7:$E$17)</f>
        <v>4</v>
      </c>
      <c r="E11" s="28">
        <f>SUMPRODUCT(('DL'!$B$7:$B$17=TenXa)*('DL'!$C$7:$C$17=TTinDV!A11)*'DL'!$F$7:$F$17)</f>
        <v>7</v>
      </c>
      <c r="G11" s="36"/>
      <c r="H11" s="25"/>
      <c r="I11" s="43"/>
      <c r="J11" s="25"/>
      <c r="K11" s="36"/>
    </row>
    <row r="12" spans="1:11" ht="15.75">
      <c r="A12" s="29">
        <v>7</v>
      </c>
      <c r="B12" s="170" t="str">
        <f t="shared" si="0"/>
        <v>Đơn vị bầu cử số 7</v>
      </c>
      <c r="C12" s="234" t="str">
        <f ca="1">IF(B12="","",OFFSET('DL'!$D$6,MATCH(TenXa,'DL'!$B$7:$B$17,0)+TTinDV!A12-1,))</f>
        <v>Thị trấn Lao Bảo</v>
      </c>
      <c r="D12" s="28">
        <f>SUMPRODUCT(('DL'!$B$7:$B$17=TenXa)*('DL'!$C$7:$C$17=TTinDV!A12)*'DL'!$E$7:$E$17)</f>
        <v>4</v>
      </c>
      <c r="E12" s="28">
        <f>SUMPRODUCT(('DL'!$B$7:$B$17=TenXa)*('DL'!$C$7:$C$17=TTinDV!A12)*'DL'!$F$7:$F$17)</f>
        <v>7</v>
      </c>
      <c r="G12" s="36"/>
      <c r="H12" s="25"/>
      <c r="I12" s="43"/>
      <c r="J12" s="25"/>
      <c r="K12" s="36"/>
    </row>
    <row r="13" spans="1:11" ht="15.75">
      <c r="A13" s="29">
        <v>8</v>
      </c>
      <c r="B13" s="170" t="str">
        <f t="shared" si="0"/>
        <v>Đơn vị bầu cử số 8</v>
      </c>
      <c r="C13" s="234" t="str">
        <f ca="1">IF(B13="","",OFFSET('DL'!$D$6,MATCH(TenXa,'DL'!$B$7:$B$17,0)+TTinDV!A13-1,))</f>
        <v>xã A Dơi, xã Xy, xã A Túc</v>
      </c>
      <c r="D13" s="28">
        <f>SUMPRODUCT(('DL'!$B$7:$B$17=TenXa)*('DL'!$C$7:$C$17=TTinDV!A13)*'DL'!$E$7:$E$17)</f>
        <v>3</v>
      </c>
      <c r="E13" s="28">
        <f>SUMPRODUCT(('DL'!$B$7:$B$17=TenXa)*('DL'!$C$7:$C$17=TTinDV!A13)*'DL'!$F$7:$F$17)</f>
        <v>5</v>
      </c>
      <c r="G13" s="36"/>
      <c r="H13" s="25"/>
      <c r="I13" s="43"/>
      <c r="J13" s="25"/>
      <c r="K13" s="36"/>
    </row>
    <row r="14" spans="1:11" ht="15.75">
      <c r="A14" s="29">
        <v>9</v>
      </c>
      <c r="B14" s="170" t="str">
        <f t="shared" si="0"/>
        <v>Đơn vị bầu cử số 9</v>
      </c>
      <c r="C14" s="234" t="str">
        <f ca="1">IF(B14="","",OFFSET('DL'!$D$6,MATCH(TenXa,'DL'!$B$7:$B$17,0)+TTinDV!A14-1,))</f>
        <v>xã Thanh, xã A Xing</v>
      </c>
      <c r="D14" s="28">
        <f>SUMPRODUCT(('DL'!$B$7:$B$17=TenXa)*('DL'!$C$7:$C$17=TTinDV!A14)*'DL'!$E$7:$E$17)</f>
        <v>3</v>
      </c>
      <c r="E14" s="28">
        <f>SUMPRODUCT(('DL'!$B$7:$B$17=TenXa)*('DL'!$C$7:$C$17=TTinDV!A14)*'DL'!$F$7:$F$17)</f>
        <v>5</v>
      </c>
      <c r="G14" s="36"/>
      <c r="H14" s="25"/>
      <c r="I14" s="43"/>
      <c r="J14" s="25"/>
      <c r="K14" s="36"/>
    </row>
    <row r="15" spans="1:11" ht="15.75">
      <c r="A15" s="29">
        <v>10</v>
      </c>
      <c r="B15" s="170" t="str">
        <f t="shared" si="0"/>
        <v>Đơn vị bầu cử số 10</v>
      </c>
      <c r="C15" s="234" t="str">
        <f ca="1">IF(B15="","",OFFSET('DL'!$D$6,MATCH(TenXa,'DL'!$B$7:$B$17,0)+TTinDV!A15-1,))</f>
        <v>xã Thuận, xã Hướng Lộc</v>
      </c>
      <c r="D15" s="28">
        <f>SUMPRODUCT(('DL'!$B$7:$B$17=TenXa)*('DL'!$C$7:$C$17=TTinDV!A15)*'DL'!$E$7:$E$17)</f>
        <v>3</v>
      </c>
      <c r="E15" s="28">
        <f>SUMPRODUCT(('DL'!$B$7:$B$17=TenXa)*('DL'!$C$7:$C$17=TTinDV!A15)*'DL'!$F$7:$F$17)</f>
        <v>5</v>
      </c>
      <c r="G15" s="36"/>
      <c r="H15" s="25"/>
      <c r="I15" s="43"/>
      <c r="J15" s="25"/>
      <c r="K15" s="36"/>
    </row>
    <row r="16" spans="1:11" ht="15.75">
      <c r="A16" s="29">
        <v>11</v>
      </c>
      <c r="B16" s="170" t="str">
        <f t="shared" si="0"/>
        <v>Đơn vị bầu cử số 11</v>
      </c>
      <c r="C16" s="234" t="str">
        <f ca="1">IF(B16="","",OFFSET('DL'!$D$6,MATCH(TenXa,'DL'!$B$7:$B$17,0)+TTinDV!A16-1,))</f>
        <v>xã Húc, xã Ba Tầng</v>
      </c>
      <c r="D16" s="28">
        <f>SUMPRODUCT(('DL'!$B$7:$B$17=TenXa)*('DL'!$C$7:$C$17=TTinDV!A16)*'DL'!$E$7:$E$17)</f>
        <v>3</v>
      </c>
      <c r="E16" s="28">
        <f>SUMPRODUCT(('DL'!$B$7:$B$17=TenXa)*('DL'!$C$7:$C$17=TTinDV!A16)*'DL'!$F$7:$F$17)</f>
        <v>5</v>
      </c>
      <c r="G16" s="36"/>
      <c r="H16" s="25"/>
      <c r="I16" s="43"/>
      <c r="J16" s="25"/>
      <c r="K16" s="36"/>
    </row>
    <row r="17" spans="1:11" ht="15.75">
      <c r="A17" s="30"/>
      <c r="B17" s="170"/>
      <c r="C17" s="168"/>
      <c r="G17" s="36"/>
      <c r="H17" s="25"/>
      <c r="I17" s="43"/>
      <c r="J17" s="25"/>
      <c r="K17" s="36"/>
    </row>
    <row r="18" spans="2:11" ht="15.75">
      <c r="B18" s="170"/>
      <c r="C18" s="168"/>
      <c r="G18" s="36"/>
      <c r="H18" s="25"/>
      <c r="I18" s="43"/>
      <c r="J18" s="25"/>
      <c r="K18" s="36"/>
    </row>
    <row r="19" spans="2:11" ht="15.75">
      <c r="B19" s="170"/>
      <c r="C19" s="168"/>
      <c r="G19" s="36"/>
      <c r="H19" s="25"/>
      <c r="I19" s="43"/>
      <c r="J19" s="25"/>
      <c r="K19" s="36"/>
    </row>
    <row r="20" spans="2:11" ht="15.75">
      <c r="B20" s="170"/>
      <c r="C20" s="168"/>
      <c r="G20" s="36"/>
      <c r="H20" s="25"/>
      <c r="I20" s="43"/>
      <c r="J20" s="25"/>
      <c r="K20" s="36"/>
    </row>
    <row r="21" spans="2:11" ht="15.75">
      <c r="B21" s="170"/>
      <c r="C21" s="168"/>
      <c r="G21" s="36"/>
      <c r="H21" s="25"/>
      <c r="I21" s="43"/>
      <c r="J21" s="25"/>
      <c r="K21" s="36"/>
    </row>
    <row r="22" spans="2:11" ht="15.75">
      <c r="B22" s="170"/>
      <c r="C22" s="168"/>
      <c r="G22" s="36"/>
      <c r="H22" s="25"/>
      <c r="I22" s="43"/>
      <c r="J22" s="25"/>
      <c r="K22" s="36"/>
    </row>
    <row r="23" spans="2:11" ht="15.75">
      <c r="B23" s="170"/>
      <c r="C23" s="168"/>
      <c r="G23" s="36"/>
      <c r="H23" s="25"/>
      <c r="I23" s="43"/>
      <c r="J23" s="25"/>
      <c r="K23" s="36"/>
    </row>
    <row r="24" spans="2:11" ht="15.75">
      <c r="B24" s="170"/>
      <c r="C24" s="168"/>
      <c r="G24" s="36"/>
      <c r="H24" s="25"/>
      <c r="I24" s="43"/>
      <c r="J24" s="25"/>
      <c r="K24" s="36"/>
    </row>
    <row r="25" spans="2:11" ht="15.75">
      <c r="B25" s="27"/>
      <c r="C25" s="168"/>
      <c r="G25" s="36"/>
      <c r="H25" s="25"/>
      <c r="I25" s="43"/>
      <c r="J25" s="25"/>
      <c r="K25" s="36"/>
    </row>
    <row r="26" spans="2:11" ht="15.75">
      <c r="B26" s="27"/>
      <c r="C26" s="168"/>
      <c r="G26" s="36"/>
      <c r="H26" s="25"/>
      <c r="I26" s="43"/>
      <c r="J26" s="25"/>
      <c r="K26" s="36"/>
    </row>
    <row r="27" spans="2:11" ht="15.75">
      <c r="B27" s="27"/>
      <c r="C27" s="168"/>
      <c r="G27" s="36"/>
      <c r="H27" s="25"/>
      <c r="I27" s="43"/>
      <c r="J27" s="25"/>
      <c r="K27" s="36"/>
    </row>
    <row r="28" spans="2:11" ht="15.75">
      <c r="B28" s="27"/>
      <c r="C28" s="168"/>
      <c r="G28" s="36"/>
      <c r="H28" s="25"/>
      <c r="I28" s="43"/>
      <c r="J28" s="25"/>
      <c r="K28" s="36"/>
    </row>
    <row r="29" spans="2:11" ht="15.75">
      <c r="B29" s="27"/>
      <c r="C29" s="168"/>
      <c r="G29" s="36"/>
      <c r="H29" s="25"/>
      <c r="I29" s="43"/>
      <c r="J29" s="25"/>
      <c r="K29" s="36"/>
    </row>
    <row r="30" spans="2:11" ht="15.75">
      <c r="B30" s="1"/>
      <c r="C30" s="169"/>
      <c r="D30" s="3"/>
      <c r="E30" s="3"/>
      <c r="F30" s="3"/>
      <c r="G30" s="36"/>
      <c r="H30" s="25"/>
      <c r="I30" s="43"/>
      <c r="J30" s="25"/>
      <c r="K30" s="36"/>
    </row>
    <row r="31" spans="2:11" ht="15.75">
      <c r="B31" s="1"/>
      <c r="C31" s="169"/>
      <c r="D31" s="3"/>
      <c r="E31" s="3"/>
      <c r="F31" s="3"/>
      <c r="G31" s="36"/>
      <c r="H31" s="25"/>
      <c r="I31" s="43"/>
      <c r="J31" s="25"/>
      <c r="K31" s="36"/>
    </row>
    <row r="32" spans="2:11" ht="15.75">
      <c r="B32" s="1"/>
      <c r="C32" s="169"/>
      <c r="D32" s="3"/>
      <c r="E32" s="3"/>
      <c r="F32" s="3"/>
      <c r="G32" s="36"/>
      <c r="H32" s="25"/>
      <c r="I32" s="43"/>
      <c r="J32" s="25"/>
      <c r="K32" s="36"/>
    </row>
    <row r="33" spans="2:11" ht="15.75">
      <c r="B33" s="1"/>
      <c r="C33" s="169"/>
      <c r="D33" s="3"/>
      <c r="E33" s="3"/>
      <c r="F33" s="3"/>
      <c r="G33" s="36"/>
      <c r="H33" s="25"/>
      <c r="I33" s="43"/>
      <c r="J33" s="25"/>
      <c r="K33" s="36"/>
    </row>
    <row r="34" spans="2:11" ht="15.75">
      <c r="B34" s="1"/>
      <c r="C34" s="169"/>
      <c r="D34" s="3"/>
      <c r="E34" s="3"/>
      <c r="F34" s="3"/>
      <c r="G34" s="36"/>
      <c r="H34" s="25"/>
      <c r="I34" s="43"/>
      <c r="J34" s="25"/>
      <c r="K34" s="36"/>
    </row>
    <row r="35" spans="2:11" ht="15.75">
      <c r="B35" s="1"/>
      <c r="C35" s="1"/>
      <c r="D35" s="3"/>
      <c r="E35" s="3"/>
      <c r="F35" s="3"/>
      <c r="G35" s="36"/>
      <c r="H35" s="25"/>
      <c r="I35" s="43"/>
      <c r="J35" s="25"/>
      <c r="K35" s="36"/>
    </row>
    <row r="36" spans="2:11" ht="15.75">
      <c r="B36" s="1"/>
      <c r="C36" s="1"/>
      <c r="D36" s="3"/>
      <c r="E36" s="3"/>
      <c r="F36" s="3"/>
      <c r="G36" s="36"/>
      <c r="H36" s="25"/>
      <c r="I36" s="43"/>
      <c r="J36" s="25"/>
      <c r="K36" s="36"/>
    </row>
    <row r="37" spans="2:11" ht="15.75">
      <c r="B37" s="1"/>
      <c r="C37" s="1"/>
      <c r="D37" s="3"/>
      <c r="E37" s="3"/>
      <c r="F37" s="3"/>
      <c r="G37" s="36"/>
      <c r="H37" s="25"/>
      <c r="I37" s="43"/>
      <c r="J37" s="25"/>
      <c r="K37" s="36"/>
    </row>
    <row r="38" spans="2:11" ht="15.75">
      <c r="B38" s="1"/>
      <c r="C38" s="1"/>
      <c r="D38" s="3"/>
      <c r="E38" s="3"/>
      <c r="F38" s="3"/>
      <c r="G38" s="36"/>
      <c r="H38" s="25"/>
      <c r="I38" s="43"/>
      <c r="J38" s="25"/>
      <c r="K38" s="36"/>
    </row>
    <row r="39" spans="2:11" ht="15.75">
      <c r="B39" s="1"/>
      <c r="C39" s="1"/>
      <c r="D39" s="3"/>
      <c r="E39" s="3"/>
      <c r="F39" s="3"/>
      <c r="G39" s="36"/>
      <c r="H39" s="25"/>
      <c r="I39" s="43"/>
      <c r="J39" s="25"/>
      <c r="K39" s="36"/>
    </row>
    <row r="40" spans="2:11" ht="15.75">
      <c r="B40" s="1"/>
      <c r="C40" s="1"/>
      <c r="D40" s="3"/>
      <c r="E40" s="3"/>
      <c r="F40" s="3"/>
      <c r="G40" s="36"/>
      <c r="H40" s="25"/>
      <c r="I40" s="43"/>
      <c r="J40" s="25"/>
      <c r="K40" s="36"/>
    </row>
    <row r="41" spans="2:11" ht="15.75">
      <c r="B41" s="1"/>
      <c r="C41" s="1"/>
      <c r="D41" s="3"/>
      <c r="E41" s="3"/>
      <c r="F41" s="3"/>
      <c r="G41" s="36"/>
      <c r="H41" s="25"/>
      <c r="I41" s="43"/>
      <c r="J41" s="25"/>
      <c r="K41" s="36"/>
    </row>
    <row r="42" spans="2:11" ht="15.75">
      <c r="B42" s="1"/>
      <c r="C42" s="1"/>
      <c r="D42" s="3"/>
      <c r="E42" s="3"/>
      <c r="F42" s="3"/>
      <c r="G42" s="36"/>
      <c r="H42" s="25"/>
      <c r="I42" s="43"/>
      <c r="J42" s="25"/>
      <c r="K42" s="36"/>
    </row>
    <row r="43" spans="2:11" ht="15.75">
      <c r="B43" s="1"/>
      <c r="C43" s="1"/>
      <c r="D43" s="3"/>
      <c r="E43" s="3"/>
      <c r="F43" s="3"/>
      <c r="G43" s="36"/>
      <c r="H43" s="25"/>
      <c r="I43" s="43"/>
      <c r="J43" s="25"/>
      <c r="K43" s="36"/>
    </row>
    <row r="44" spans="2:11" ht="15.75">
      <c r="B44" s="1"/>
      <c r="C44" s="1"/>
      <c r="D44" s="3"/>
      <c r="E44" s="3"/>
      <c r="F44" s="3"/>
      <c r="G44" s="36"/>
      <c r="H44" s="25"/>
      <c r="I44" s="43"/>
      <c r="J44" s="25"/>
      <c r="K44" s="36"/>
    </row>
    <row r="45" spans="2:11" ht="15.75">
      <c r="B45" s="1"/>
      <c r="C45" s="1"/>
      <c r="D45" s="3"/>
      <c r="E45" s="3"/>
      <c r="F45" s="3"/>
      <c r="G45" s="36"/>
      <c r="H45" s="25"/>
      <c r="I45" s="43"/>
      <c r="J45" s="25"/>
      <c r="K45" s="36"/>
    </row>
    <row r="46" spans="2:11" ht="15.75">
      <c r="B46" s="1"/>
      <c r="C46" s="1"/>
      <c r="D46" s="3"/>
      <c r="E46" s="3"/>
      <c r="F46" s="3"/>
      <c r="G46" s="36"/>
      <c r="H46" s="25"/>
      <c r="I46" s="43"/>
      <c r="J46" s="25"/>
      <c r="K46" s="36"/>
    </row>
    <row r="47" spans="2:11" ht="15.75">
      <c r="B47" s="1"/>
      <c r="C47" s="1"/>
      <c r="D47" s="3"/>
      <c r="E47" s="3"/>
      <c r="F47" s="3"/>
      <c r="G47" s="36"/>
      <c r="H47" s="25"/>
      <c r="I47" s="43"/>
      <c r="J47" s="25"/>
      <c r="K47" s="36"/>
    </row>
    <row r="48" spans="2:11" ht="15.75">
      <c r="B48" s="1"/>
      <c r="C48" s="1"/>
      <c r="D48" s="3"/>
      <c r="E48" s="3"/>
      <c r="F48" s="3"/>
      <c r="G48" s="36"/>
      <c r="H48" s="25"/>
      <c r="I48" s="43"/>
      <c r="J48" s="25"/>
      <c r="K48" s="36"/>
    </row>
    <row r="49" spans="2:11" ht="15.75">
      <c r="B49" s="1"/>
      <c r="C49" s="1"/>
      <c r="D49" s="3"/>
      <c r="E49" s="3"/>
      <c r="F49" s="3"/>
      <c r="G49" s="36"/>
      <c r="H49" s="25"/>
      <c r="I49" s="43"/>
      <c r="J49" s="25"/>
      <c r="K49" s="36"/>
    </row>
    <row r="50" spans="2:11" ht="15.75">
      <c r="B50" s="1"/>
      <c r="C50" s="1"/>
      <c r="D50" s="3"/>
      <c r="E50" s="3"/>
      <c r="F50" s="3"/>
      <c r="G50" s="36"/>
      <c r="H50" s="25"/>
      <c r="I50" s="43"/>
      <c r="J50" s="25"/>
      <c r="K50" s="36"/>
    </row>
  </sheetData>
  <sheetProtection/>
  <mergeCells count="4">
    <mergeCell ref="A2:F2"/>
    <mergeCell ref="A3:F3"/>
    <mergeCell ref="H2:J3"/>
    <mergeCell ref="L2:N3"/>
  </mergeCells>
  <conditionalFormatting sqref="A6:F26">
    <cfRule type="expression" priority="4" dxfId="66" stopIfTrue="1">
      <formula>A6&lt;&gt;""</formula>
    </cfRule>
  </conditionalFormatting>
  <conditionalFormatting sqref="A3:F3">
    <cfRule type="expression" priority="3" dxfId="64" stopIfTrue="1">
      <formula>$A$3&lt;&gt;""</formula>
    </cfRule>
  </conditionalFormatting>
  <conditionalFormatting sqref="H6:J50">
    <cfRule type="expression" priority="2" dxfId="67" stopIfTrue="1">
      <formula>H6&lt;&gt;""</formula>
    </cfRule>
  </conditionalFormatting>
  <conditionalFormatting sqref="L6:N7">
    <cfRule type="expression" priority="1" dxfId="68" stopIfTrue="1">
      <formula>L6&lt;&gt;""</formula>
    </cfRule>
  </conditionalFormatting>
  <dataValidations count="1">
    <dataValidation allowBlank="1" showInputMessage="1" showErrorMessage="1" prompt="Nhập tên địa bàn hành chính vào ô này" sqref="A3:F3"/>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BI377"/>
  <sheetViews>
    <sheetView showGridLines="0" zoomScale="70" zoomScaleNormal="7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4" sqref="A4"/>
    </sheetView>
  </sheetViews>
  <sheetFormatPr defaultColWidth="9.00390625" defaultRowHeight="15.75"/>
  <cols>
    <col min="1" max="1" width="6.00390625" style="0" customWidth="1"/>
    <col min="2" max="2" width="26.875" style="0" customWidth="1"/>
    <col min="3" max="3" width="5.375" style="25" customWidth="1"/>
    <col min="4" max="4" width="12.75390625" style="325" hidden="1" customWidth="1"/>
    <col min="5" max="5" width="7.00390625" style="319" hidden="1" customWidth="1"/>
    <col min="6" max="6" width="7.25390625" style="25" hidden="1" customWidth="1"/>
    <col min="7" max="7" width="20.625" style="271" hidden="1" customWidth="1"/>
    <col min="8" max="8" width="10.75390625" style="25" hidden="1" customWidth="1"/>
    <col min="9" max="9" width="9.00390625" style="25" hidden="1" customWidth="1"/>
    <col min="10" max="10" width="28.25390625" style="25" hidden="1" customWidth="1"/>
    <col min="11" max="11" width="18.625" style="25" hidden="1" customWidth="1"/>
    <col min="12" max="12" width="20.375" style="25" hidden="1" customWidth="1"/>
    <col min="13" max="13" width="9.00390625" style="25" hidden="1" customWidth="1"/>
    <col min="14" max="14" width="12.75390625" style="25" hidden="1" customWidth="1"/>
    <col min="15" max="15" width="9.00390625" style="25" hidden="1" customWidth="1"/>
    <col min="16" max="16" width="16.75390625" style="25" hidden="1" customWidth="1"/>
    <col min="17" max="18" width="9.00390625" style="25" hidden="1" customWidth="1"/>
    <col min="19" max="19" width="11.375" style="25" hidden="1" customWidth="1"/>
    <col min="20" max="20" width="12.75390625" style="25" hidden="1" customWidth="1"/>
    <col min="21" max="21" width="9.00390625" style="25" hidden="1" customWidth="1"/>
    <col min="22" max="22" width="11.00390625" style="25" hidden="1" customWidth="1"/>
    <col min="23" max="23" width="9.00390625" style="25" hidden="1" customWidth="1"/>
    <col min="24" max="24" width="11.50390625" style="0" customWidth="1"/>
    <col min="25" max="25" width="8.125" style="0" customWidth="1"/>
    <col min="27" max="27" width="7.375" style="0" hidden="1" customWidth="1"/>
    <col min="29" max="29" width="9.25390625" style="0" customWidth="1"/>
  </cols>
  <sheetData>
    <row r="1" spans="1:32" s="26" customFormat="1" ht="27.75" customHeight="1">
      <c r="A1" s="119"/>
      <c r="B1" s="119"/>
      <c r="C1" s="258"/>
      <c r="D1" s="322"/>
      <c r="E1" s="314"/>
      <c r="F1" s="258"/>
      <c r="G1" s="270"/>
      <c r="H1" s="258"/>
      <c r="I1" s="258"/>
      <c r="J1" s="258"/>
      <c r="K1" s="258"/>
      <c r="L1" s="258"/>
      <c r="M1" s="258"/>
      <c r="N1" s="258"/>
      <c r="O1" s="258"/>
      <c r="P1" s="258"/>
      <c r="Q1" s="258"/>
      <c r="R1" s="258"/>
      <c r="S1" s="258"/>
      <c r="T1" s="258"/>
      <c r="U1" s="258"/>
      <c r="V1" s="258"/>
      <c r="W1" s="258"/>
      <c r="X1" s="119"/>
      <c r="Y1" s="119"/>
      <c r="Z1" s="119"/>
      <c r="AA1" s="119"/>
      <c r="AB1" s="119"/>
      <c r="AF1" s="26">
        <v>25</v>
      </c>
    </row>
    <row r="2" spans="1:32" s="26" customFormat="1" ht="99.75">
      <c r="A2" s="44" t="s">
        <v>49</v>
      </c>
      <c r="B2" s="45" t="str">
        <f>"Họ tên UCV HĐND                         "&amp;UPPER(TenXa)</f>
        <v>Họ tên UCV HĐND                         HUYỆN HƯỚNG HÓA</v>
      </c>
      <c r="C2" s="45" t="s">
        <v>55</v>
      </c>
      <c r="D2" s="323" t="s">
        <v>56</v>
      </c>
      <c r="E2" s="260" t="s">
        <v>338</v>
      </c>
      <c r="F2" s="45" t="s">
        <v>57</v>
      </c>
      <c r="G2" s="45" t="s">
        <v>58</v>
      </c>
      <c r="H2" s="45" t="s">
        <v>59</v>
      </c>
      <c r="I2" s="45" t="s">
        <v>60</v>
      </c>
      <c r="J2" s="45" t="s">
        <v>61</v>
      </c>
      <c r="K2" s="45" t="s">
        <v>62</v>
      </c>
      <c r="L2" s="45" t="s">
        <v>63</v>
      </c>
      <c r="M2" s="259" t="s">
        <v>332</v>
      </c>
      <c r="N2" s="45" t="s">
        <v>64</v>
      </c>
      <c r="O2" s="45" t="s">
        <v>65</v>
      </c>
      <c r="P2" s="45" t="s">
        <v>66</v>
      </c>
      <c r="Q2" s="259" t="s">
        <v>335</v>
      </c>
      <c r="R2" s="45" t="s">
        <v>67</v>
      </c>
      <c r="S2" s="45" t="s">
        <v>68</v>
      </c>
      <c r="T2" s="45" t="s">
        <v>69</v>
      </c>
      <c r="U2" s="46" t="s">
        <v>70</v>
      </c>
      <c r="V2" s="45" t="s">
        <v>71</v>
      </c>
      <c r="W2" s="47"/>
      <c r="X2" s="48" t="s">
        <v>79</v>
      </c>
      <c r="Y2" s="48" t="s">
        <v>72</v>
      </c>
      <c r="Z2" s="48" t="s">
        <v>73</v>
      </c>
      <c r="AA2" s="44" t="s">
        <v>74</v>
      </c>
      <c r="AB2" s="49" t="s">
        <v>75</v>
      </c>
      <c r="AF2" s="26" t="s">
        <v>141</v>
      </c>
    </row>
    <row r="3" spans="1:61" s="26" customFormat="1" ht="12.75" customHeight="1">
      <c r="A3" s="50">
        <v>1</v>
      </c>
      <c r="B3" s="51" t="s">
        <v>76</v>
      </c>
      <c r="C3" s="51" t="s">
        <v>77</v>
      </c>
      <c r="D3" s="51">
        <v>4</v>
      </c>
      <c r="E3" s="261" t="s">
        <v>333</v>
      </c>
      <c r="F3" s="51">
        <v>5</v>
      </c>
      <c r="G3" s="51">
        <v>6</v>
      </c>
      <c r="H3" s="51">
        <v>7</v>
      </c>
      <c r="I3" s="51">
        <v>8</v>
      </c>
      <c r="J3" s="51">
        <v>9</v>
      </c>
      <c r="K3" s="51">
        <v>10</v>
      </c>
      <c r="L3" s="51">
        <v>11</v>
      </c>
      <c r="M3" s="51" t="s">
        <v>331</v>
      </c>
      <c r="N3" s="51">
        <v>12</v>
      </c>
      <c r="O3" s="51">
        <v>13</v>
      </c>
      <c r="P3" s="51">
        <v>14</v>
      </c>
      <c r="Q3" s="51" t="s">
        <v>334</v>
      </c>
      <c r="R3" s="51">
        <v>15</v>
      </c>
      <c r="S3" s="51">
        <v>16</v>
      </c>
      <c r="T3" s="51">
        <v>17</v>
      </c>
      <c r="U3" s="51">
        <v>18</v>
      </c>
      <c r="V3" s="51">
        <v>19</v>
      </c>
      <c r="W3" s="51">
        <v>20</v>
      </c>
      <c r="X3" s="51">
        <v>21</v>
      </c>
      <c r="Y3" s="51">
        <v>22</v>
      </c>
      <c r="Z3" s="51">
        <v>23</v>
      </c>
      <c r="AA3" s="51">
        <v>24</v>
      </c>
      <c r="AB3" s="51">
        <v>25</v>
      </c>
      <c r="AC3" s="52">
        <v>26</v>
      </c>
      <c r="BH3" s="26">
        <v>3</v>
      </c>
      <c r="BI3" s="26">
        <v>25</v>
      </c>
    </row>
    <row r="4" spans="1:61" s="264" customFormat="1" ht="47.25">
      <c r="A4" s="272">
        <f>IF(OR(ROW()&gt;BH4,B4=""),"",COUNTIF($C$3:C4,C4))</f>
        <v>1</v>
      </c>
      <c r="B4" s="273" t="s">
        <v>164</v>
      </c>
      <c r="C4" s="274">
        <v>1</v>
      </c>
      <c r="D4" s="275" t="s">
        <v>358</v>
      </c>
      <c r="E4" s="276">
        <f aca="true" ca="1" t="shared" si="0" ref="E4:E35">IF(D4&lt;&gt;"",DATEDIF(D4,NOW(),"y"),0)</f>
        <v>39</v>
      </c>
      <c r="F4" s="277" t="s">
        <v>357</v>
      </c>
      <c r="G4" s="278" t="s">
        <v>359</v>
      </c>
      <c r="H4" s="278" t="s">
        <v>342</v>
      </c>
      <c r="I4" s="278" t="s">
        <v>343</v>
      </c>
      <c r="J4" s="278" t="s">
        <v>360</v>
      </c>
      <c r="K4" s="278" t="s">
        <v>361</v>
      </c>
      <c r="L4" s="278" t="s">
        <v>362</v>
      </c>
      <c r="M4" s="279" t="s">
        <v>352</v>
      </c>
      <c r="N4" s="278" t="s">
        <v>363</v>
      </c>
      <c r="O4" s="278" t="s">
        <v>364</v>
      </c>
      <c r="P4" s="278" t="s">
        <v>365</v>
      </c>
      <c r="Q4" s="279" t="s">
        <v>341</v>
      </c>
      <c r="R4" s="278" t="s">
        <v>343</v>
      </c>
      <c r="S4" s="278" t="s">
        <v>321</v>
      </c>
      <c r="T4" s="278" t="s">
        <v>366</v>
      </c>
      <c r="U4" s="278" t="s">
        <v>367</v>
      </c>
      <c r="V4" s="278"/>
      <c r="W4" s="315"/>
      <c r="X4" s="280">
        <f ca="1">IF(ROW()&gt;TS_UCV+3,"",OFFSET(MauTH!$A$11,C4,16))</f>
        <v>0</v>
      </c>
      <c r="Y4" s="281">
        <f ca="1">IF(ROW()&gt;TS_UCV+3,"",OFFSET(MauTH!$A$11,C4,19+COUNTIF($C$4:C4,C4))+DATEDIF(D4,NOW(),"d")/10^8)</f>
        <v>0.00014606</v>
      </c>
      <c r="Z4" s="282" t="e">
        <f>IF(X4="","",ROUND(Y4/X4,4))</f>
        <v>#DIV/0!</v>
      </c>
      <c r="AA4" s="283" t="e">
        <f aca="true" ca="1" t="shared" si="1" ref="AA4:AA35">IF(ROW()&gt;TS_UCV+3,"",IF(Z4&gt;0.5,RANK(Y4,INDIRECT("$Y$"&amp;BG4&amp;":$Y$"&amp;BH4),),""))</f>
        <v>#DIV/0!</v>
      </c>
      <c r="AB4" s="284" t="str">
        <f ca="1">IF(ROW()&gt;TS_UCV+3,"",IF(MAX(INDIRECT("$X$"&amp;BG4&amp;":$X$"&amp;BH4))&lt;VLOOKUP(VLOOKUP(C4,TTinDV!$A$6:$B$50,2,),TTinDV!$B$6:$D$14,3),"Thiếu",AA4))</f>
        <v>Thiếu</v>
      </c>
      <c r="AC4" s="264">
        <f>RANK(Y4,Y4:Y6,1)</f>
        <v>3</v>
      </c>
      <c r="BG4" s="285">
        <f aca="true" t="shared" si="2" ref="BG4:BG35">IF(C4=C3,BG3,BH3+1)</f>
        <v>4</v>
      </c>
      <c r="BH4" s="264">
        <f ca="1">OFFSET(TTinDV!$E$4,MATCH(DSUCV!C4,TTinDV!$A$5:$A$30,),)+BG4-1</f>
        <v>6</v>
      </c>
      <c r="BI4" s="285" t="s">
        <v>141</v>
      </c>
    </row>
    <row r="5" spans="1:60" s="264" customFormat="1" ht="47.25">
      <c r="A5" s="272">
        <f>IF(OR(ROW()&gt;BH5,B5=""),"",COUNTIF($C$3:C5,C5))</f>
        <v>2</v>
      </c>
      <c r="B5" s="273" t="s">
        <v>165</v>
      </c>
      <c r="C5" s="274">
        <v>1</v>
      </c>
      <c r="D5" s="275">
        <v>29506</v>
      </c>
      <c r="E5" s="276">
        <f ca="1">IF(D5&lt;&gt;"",DATEDIF(D5,NOW(),"y"),0)</f>
        <v>35</v>
      </c>
      <c r="F5" s="277" t="s">
        <v>357</v>
      </c>
      <c r="G5" s="278" t="s">
        <v>368</v>
      </c>
      <c r="H5" s="278" t="s">
        <v>342</v>
      </c>
      <c r="I5" s="278" t="s">
        <v>343</v>
      </c>
      <c r="J5" s="278" t="s">
        <v>369</v>
      </c>
      <c r="K5" s="278" t="s">
        <v>370</v>
      </c>
      <c r="L5" s="278" t="s">
        <v>371</v>
      </c>
      <c r="M5" s="279" t="s">
        <v>351</v>
      </c>
      <c r="N5" s="278" t="s">
        <v>372</v>
      </c>
      <c r="O5" s="278" t="s">
        <v>364</v>
      </c>
      <c r="P5" s="278" t="s">
        <v>373</v>
      </c>
      <c r="Q5" s="279" t="s">
        <v>341</v>
      </c>
      <c r="R5" s="278" t="s">
        <v>343</v>
      </c>
      <c r="S5" s="278" t="s">
        <v>321</v>
      </c>
      <c r="T5" s="278" t="s">
        <v>374</v>
      </c>
      <c r="U5" s="278" t="s">
        <v>367</v>
      </c>
      <c r="V5" s="279"/>
      <c r="W5" s="279"/>
      <c r="X5" s="280">
        <f ca="1">IF(ROW()&gt;TS_UCV+3,"",OFFSET(MauTH!$A$11,C5,16))</f>
        <v>0</v>
      </c>
      <c r="Y5" s="281">
        <f ca="1">IF(ROW()&gt;TS_UCV+3,"",OFFSET(MauTH!$A$11,C5,19+COUNTIF($C$4:C5,C5))+DATEDIF(D5,NOW(),"d")/10^8)</f>
        <v>0.0001299</v>
      </c>
      <c r="Z5" s="282" t="e">
        <f>IF(X5="","",ROUND(Y5/X5,4))</f>
        <v>#DIV/0!</v>
      </c>
      <c r="AA5" s="283" t="e">
        <f ca="1" t="shared" si="1"/>
        <v>#DIV/0!</v>
      </c>
      <c r="AB5" s="284" t="str">
        <f ca="1">IF(ROW()&gt;TS_UCV+3,"",IF(MAX(INDIRECT("$X$"&amp;BG5&amp;":$X$"&amp;BH5))&lt;VLOOKUP(VLOOKUP(C5,TTinDV!$A$6:$B$50,2,),TTinDV!$B$6:$D$14,3),"Thiếu",AA5))</f>
        <v>Thiếu</v>
      </c>
      <c r="BG5" s="285">
        <f t="shared" si="2"/>
        <v>4</v>
      </c>
      <c r="BH5" s="264">
        <f ca="1">OFFSET(TTinDV!$E$4,MATCH(DSUCV!C5,TTinDV!$A$5:$A$30,),)+BG5-1</f>
        <v>6</v>
      </c>
    </row>
    <row r="6" spans="1:60" s="264" customFormat="1" ht="63">
      <c r="A6" s="272">
        <f>IF(OR(ROW()&gt;BH6,B6=""),"",COUNTIF($C$3:C6,C6))</f>
        <v>3</v>
      </c>
      <c r="B6" s="273" t="s">
        <v>356</v>
      </c>
      <c r="C6" s="274">
        <v>1</v>
      </c>
      <c r="D6" s="275">
        <v>30487</v>
      </c>
      <c r="E6" s="276">
        <f ca="1">IF(D6&lt;&gt;"",DATEDIF(D6,NOW(),"y"),0)</f>
        <v>32</v>
      </c>
      <c r="F6" s="277" t="s">
        <v>357</v>
      </c>
      <c r="G6" s="278" t="s">
        <v>375</v>
      </c>
      <c r="H6" s="278" t="s">
        <v>376</v>
      </c>
      <c r="I6" s="278" t="s">
        <v>343</v>
      </c>
      <c r="J6" s="278" t="s">
        <v>377</v>
      </c>
      <c r="K6" s="278" t="s">
        <v>378</v>
      </c>
      <c r="L6" s="278" t="s">
        <v>375</v>
      </c>
      <c r="M6" s="279" t="s">
        <v>352</v>
      </c>
      <c r="N6" s="278" t="s">
        <v>379</v>
      </c>
      <c r="O6" s="278" t="s">
        <v>380</v>
      </c>
      <c r="P6" s="278" t="s">
        <v>381</v>
      </c>
      <c r="Q6" s="279" t="s">
        <v>337</v>
      </c>
      <c r="R6" s="278" t="s">
        <v>343</v>
      </c>
      <c r="S6" s="278" t="s">
        <v>321</v>
      </c>
      <c r="T6" s="278" t="s">
        <v>343</v>
      </c>
      <c r="U6" s="278" t="s">
        <v>382</v>
      </c>
      <c r="V6" s="279"/>
      <c r="W6" s="279"/>
      <c r="X6" s="280">
        <f ca="1">IF(ROW()&gt;TS_UCV+3,"",OFFSET(MauTH!$A$11,C6,16))</f>
        <v>0</v>
      </c>
      <c r="Y6" s="281">
        <f ca="1">IF(ROW()&gt;TS_UCV+3,"",OFFSET(MauTH!$A$11,C6,19+COUNTIF($C$4:C6,C6))+DATEDIF(D6,NOW(),"d")/10^8)</f>
        <v>0.00012009</v>
      </c>
      <c r="Z6" s="282" t="e">
        <f aca="true" t="shared" si="3" ref="Z6:Z25">IF(X6="","",Y6/X6)</f>
        <v>#DIV/0!</v>
      </c>
      <c r="AA6" s="283" t="e">
        <f ca="1" t="shared" si="1"/>
        <v>#DIV/0!</v>
      </c>
      <c r="AB6" s="284" t="str">
        <f ca="1">IF(ROW()&gt;TS_UCV+3,"",IF(MAX(INDIRECT("$X$"&amp;BG6&amp;":$X$"&amp;BH6))&lt;VLOOKUP(VLOOKUP(C6,TTinDV!$A$6:$B$50,2,),TTinDV!$B$6:$D$14,3),"Thiếu",AA6))</f>
        <v>Thiếu</v>
      </c>
      <c r="BG6" s="285">
        <f t="shared" si="2"/>
        <v>4</v>
      </c>
      <c r="BH6" s="264">
        <f ca="1">OFFSET(TTinDV!$E$4,MATCH(DSUCV!C6,TTinDV!$A$5:$A$30,),)+BG6-1</f>
        <v>6</v>
      </c>
    </row>
    <row r="7" spans="1:60" s="264" customFormat="1" ht="15.75">
      <c r="A7" s="272">
        <f>IF(OR(ROW()&gt;BH7,B7=""),"",COUNTIF($C$3:C7,C7))</f>
        <v>1</v>
      </c>
      <c r="B7" s="273" t="s">
        <v>166</v>
      </c>
      <c r="C7" s="274">
        <v>2</v>
      </c>
      <c r="D7" s="275">
        <v>22737</v>
      </c>
      <c r="E7" s="276">
        <f ca="1" t="shared" si="0"/>
        <v>54</v>
      </c>
      <c r="F7" s="279"/>
      <c r="G7" s="278"/>
      <c r="H7" s="274" t="s">
        <v>342</v>
      </c>
      <c r="I7" s="274" t="s">
        <v>343</v>
      </c>
      <c r="J7" s="279"/>
      <c r="K7" s="279"/>
      <c r="L7" s="279"/>
      <c r="M7" s="279" t="s">
        <v>350</v>
      </c>
      <c r="N7" s="279"/>
      <c r="O7" s="279"/>
      <c r="P7" s="279"/>
      <c r="Q7" s="279" t="s">
        <v>337</v>
      </c>
      <c r="R7" s="279"/>
      <c r="S7" s="279" t="s">
        <v>339</v>
      </c>
      <c r="T7" s="279"/>
      <c r="U7" s="279" t="s">
        <v>78</v>
      </c>
      <c r="V7" s="279"/>
      <c r="W7" s="279"/>
      <c r="X7" s="280">
        <f ca="1">IF(ROW()&gt;TS_UCV+3,"",OFFSET(MauTH!$A$11,C7,16))</f>
        <v>56</v>
      </c>
      <c r="Y7" s="281">
        <f ca="1">IF(ROW()&gt;TS_UCV+3,"",OFFSET(MauTH!$A$11,C7,19+COUNTIF($C$4:C7,C7))+DATEDIF(D7,NOW(),"d")/10^8)</f>
        <v>55.00019759</v>
      </c>
      <c r="Z7" s="282">
        <f t="shared" si="3"/>
        <v>0.9821463855357143</v>
      </c>
      <c r="AA7" s="283">
        <f ca="1" t="shared" si="1"/>
        <v>1</v>
      </c>
      <c r="AB7" s="284">
        <f ca="1">IF(ROW()&gt;TS_UCV+3,"",IF(MAX(INDIRECT("$X$"&amp;BG7&amp;":$X$"&amp;BH7))&lt;VLOOKUP(VLOOKUP(C7,TTinDV!$A$6:$B$50,2,),TTinDV!$B$6:$D$14,3),"Thiếu",AA7))</f>
        <v>1</v>
      </c>
      <c r="BG7" s="285">
        <f t="shared" si="2"/>
        <v>7</v>
      </c>
      <c r="BH7" s="264">
        <f ca="1">OFFSET(TTinDV!$E$4,MATCH(DSUCV!C7,TTinDV!$A$5:$A$30,),)+BG7-1</f>
        <v>13</v>
      </c>
    </row>
    <row r="8" spans="1:60" s="264" customFormat="1" ht="15.75">
      <c r="A8" s="272">
        <f>IF(OR(ROW()&gt;BH8,B8=""),"",COUNTIF($C$3:C8,C8))</f>
        <v>2</v>
      </c>
      <c r="B8" s="273" t="s">
        <v>167</v>
      </c>
      <c r="C8" s="274">
        <v>2</v>
      </c>
      <c r="D8" s="275">
        <v>25385</v>
      </c>
      <c r="E8" s="276">
        <f ca="1" t="shared" si="0"/>
        <v>46</v>
      </c>
      <c r="F8" s="279"/>
      <c r="G8" s="278"/>
      <c r="H8" s="274" t="s">
        <v>342</v>
      </c>
      <c r="I8" s="274" t="s">
        <v>344</v>
      </c>
      <c r="J8" s="279"/>
      <c r="K8" s="279"/>
      <c r="L8" s="279"/>
      <c r="M8" s="279" t="s">
        <v>350</v>
      </c>
      <c r="N8" s="279"/>
      <c r="O8" s="279"/>
      <c r="P8" s="279"/>
      <c r="Q8" s="279" t="s">
        <v>341</v>
      </c>
      <c r="R8" s="279"/>
      <c r="S8" s="279" t="s">
        <v>320</v>
      </c>
      <c r="T8" s="279"/>
      <c r="U8" s="279"/>
      <c r="V8" s="279"/>
      <c r="W8" s="279"/>
      <c r="X8" s="280">
        <f ca="1">IF(ROW()&gt;TS_UCV+3,"",OFFSET(MauTH!$A$11,C8,16))</f>
        <v>56</v>
      </c>
      <c r="Y8" s="281">
        <f ca="1">IF(ROW()&gt;TS_UCV+3,"",OFFSET(MauTH!$A$11,C8,19+COUNTIF($C$4:C8,C8))+DATEDIF(D8,NOW(),"d")/10^8)</f>
        <v>54.00017111</v>
      </c>
      <c r="Z8" s="282">
        <f t="shared" si="3"/>
        <v>0.9642887698214285</v>
      </c>
      <c r="AA8" s="283">
        <f ca="1" t="shared" si="1"/>
        <v>2</v>
      </c>
      <c r="AB8" s="284">
        <f ca="1">IF(ROW()&gt;TS_UCV+3,"",IF(MAX(INDIRECT("$X$"&amp;BG8&amp;":$X$"&amp;BH8))&lt;VLOOKUP(VLOOKUP(C8,TTinDV!$A$6:$B$50,2,),TTinDV!$B$6:$D$14,3),"Thiếu",AA8))</f>
        <v>2</v>
      </c>
      <c r="BG8" s="285">
        <f t="shared" si="2"/>
        <v>7</v>
      </c>
      <c r="BH8" s="264">
        <f ca="1">OFFSET(TTinDV!$E$4,MATCH(DSUCV!C8,TTinDV!$A$5:$A$30,),)+BG8-1</f>
        <v>13</v>
      </c>
    </row>
    <row r="9" spans="1:60" s="264" customFormat="1" ht="15.75">
      <c r="A9" s="272">
        <f>IF(OR(ROW()&gt;BH9,B9=""),"",COUNTIF($C$3:C9,C9))</f>
        <v>3</v>
      </c>
      <c r="B9" s="273" t="s">
        <v>168</v>
      </c>
      <c r="C9" s="274">
        <v>2</v>
      </c>
      <c r="D9" s="275">
        <v>29495</v>
      </c>
      <c r="E9" s="276">
        <f ca="1" t="shared" si="0"/>
        <v>35</v>
      </c>
      <c r="F9" s="279" t="s">
        <v>302</v>
      </c>
      <c r="G9" s="278"/>
      <c r="H9" s="274" t="s">
        <v>342</v>
      </c>
      <c r="I9" s="274" t="s">
        <v>343</v>
      </c>
      <c r="J9" s="279"/>
      <c r="K9" s="279"/>
      <c r="L9" s="279"/>
      <c r="M9" s="279" t="s">
        <v>349</v>
      </c>
      <c r="N9" s="279"/>
      <c r="O9" s="279"/>
      <c r="P9" s="279"/>
      <c r="Q9" s="279" t="s">
        <v>341</v>
      </c>
      <c r="R9" s="279"/>
      <c r="S9" s="279" t="s">
        <v>340</v>
      </c>
      <c r="T9" s="279"/>
      <c r="U9" s="279"/>
      <c r="V9" s="279"/>
      <c r="W9" s="279"/>
      <c r="X9" s="280">
        <f ca="1">IF(ROW()&gt;TS_UCV+3,"",OFFSET(MauTH!$A$11,C9,16))</f>
        <v>56</v>
      </c>
      <c r="Y9" s="281">
        <f ca="1">IF(ROW()&gt;TS_UCV+3,"",OFFSET(MauTH!$A$11,C9,19+COUNTIF($C$4:C9,C9))+DATEDIF(D9,NOW(),"d")/10^8)</f>
        <v>50.00013001</v>
      </c>
      <c r="Z9" s="282">
        <f t="shared" si="3"/>
        <v>0.8928594644642857</v>
      </c>
      <c r="AA9" s="283">
        <f ca="1" t="shared" si="1"/>
        <v>3</v>
      </c>
      <c r="AB9" s="284">
        <f ca="1">IF(ROW()&gt;TS_UCV+3,"",IF(MAX(INDIRECT("$X$"&amp;BG9&amp;":$X$"&amp;BH9))&lt;VLOOKUP(VLOOKUP(C9,TTinDV!$A$6:$B$50,2,),TTinDV!$B$6:$D$14,3),"Thiếu",AA9))</f>
        <v>3</v>
      </c>
      <c r="BG9" s="285">
        <f t="shared" si="2"/>
        <v>7</v>
      </c>
      <c r="BH9" s="264">
        <f ca="1">OFFSET(TTinDV!$E$4,MATCH(DSUCV!C9,TTinDV!$A$5:$A$30,),)+BG9-1</f>
        <v>13</v>
      </c>
    </row>
    <row r="10" spans="1:60" s="264" customFormat="1" ht="15.75">
      <c r="A10" s="272">
        <f>IF(OR(ROW()&gt;BH10,B10=""),"",COUNTIF($C$3:C10,C10))</f>
        <v>4</v>
      </c>
      <c r="B10" s="273" t="s">
        <v>169</v>
      </c>
      <c r="C10" s="274">
        <v>2</v>
      </c>
      <c r="D10" s="275">
        <v>21610</v>
      </c>
      <c r="E10" s="276">
        <f ca="1" t="shared" si="0"/>
        <v>57</v>
      </c>
      <c r="F10" s="279"/>
      <c r="G10" s="278"/>
      <c r="H10" s="274" t="s">
        <v>342</v>
      </c>
      <c r="I10" s="274" t="s">
        <v>346</v>
      </c>
      <c r="J10" s="279"/>
      <c r="K10" s="279"/>
      <c r="L10" s="279"/>
      <c r="M10" s="279" t="s">
        <v>353</v>
      </c>
      <c r="N10" s="279"/>
      <c r="O10" s="279"/>
      <c r="P10" s="279"/>
      <c r="Q10" s="279" t="s">
        <v>341</v>
      </c>
      <c r="R10" s="279"/>
      <c r="S10" s="279" t="s">
        <v>320</v>
      </c>
      <c r="T10" s="279"/>
      <c r="U10" s="279"/>
      <c r="V10" s="279"/>
      <c r="W10" s="279"/>
      <c r="X10" s="280">
        <f ca="1">IF(ROW()&gt;TS_UCV+3,"",OFFSET(MauTH!$A$11,C10,16))</f>
        <v>56</v>
      </c>
      <c r="Y10" s="281">
        <f ca="1">IF(ROW()&gt;TS_UCV+3,"",OFFSET(MauTH!$A$11,C10,19+COUNTIF($C$4:C10,C10))+DATEDIF(D10,NOW(),"d")/10^8)</f>
        <v>35.00020886</v>
      </c>
      <c r="Z10" s="282">
        <f t="shared" si="3"/>
        <v>0.6250037296428571</v>
      </c>
      <c r="AA10" s="283">
        <f ca="1" t="shared" si="1"/>
        <v>4</v>
      </c>
      <c r="AB10" s="284">
        <f ca="1">IF(ROW()&gt;TS_UCV+3,"",IF(MAX(INDIRECT("$X$"&amp;BG10&amp;":$X$"&amp;BH10))&lt;VLOOKUP(VLOOKUP(C10,TTinDV!$A$6:$B$50,2,),TTinDV!$B$6:$D$14,3),"Thiếu",AA10))</f>
        <v>4</v>
      </c>
      <c r="BG10" s="285">
        <f t="shared" si="2"/>
        <v>7</v>
      </c>
      <c r="BH10" s="264">
        <f ca="1">OFFSET(TTinDV!$E$4,MATCH(DSUCV!C10,TTinDV!$A$5:$A$30,),)+BG10-1</f>
        <v>13</v>
      </c>
    </row>
    <row r="11" spans="1:60" s="264" customFormat="1" ht="15.75">
      <c r="A11" s="272">
        <f>IF(OR(ROW()&gt;BH11,B11=""),"",COUNTIF($C$3:C11,C11))</f>
        <v>5</v>
      </c>
      <c r="B11" s="273" t="s">
        <v>170</v>
      </c>
      <c r="C11" s="274">
        <v>2</v>
      </c>
      <c r="D11" s="275">
        <v>22434</v>
      </c>
      <c r="E11" s="276">
        <f ca="1" t="shared" si="0"/>
        <v>54</v>
      </c>
      <c r="F11" s="279" t="s">
        <v>302</v>
      </c>
      <c r="G11" s="278"/>
      <c r="H11" s="274" t="s">
        <v>342</v>
      </c>
      <c r="I11" s="274" t="s">
        <v>345</v>
      </c>
      <c r="J11" s="279"/>
      <c r="K11" s="279"/>
      <c r="L11" s="279"/>
      <c r="M11" s="279" t="s">
        <v>353</v>
      </c>
      <c r="N11" s="279"/>
      <c r="O11" s="279"/>
      <c r="P11" s="279"/>
      <c r="Q11" s="279" t="s">
        <v>341</v>
      </c>
      <c r="R11" s="279"/>
      <c r="S11" s="279" t="s">
        <v>339</v>
      </c>
      <c r="T11" s="279"/>
      <c r="U11" s="279"/>
      <c r="V11" s="279"/>
      <c r="W11" s="279"/>
      <c r="X11" s="280">
        <f ca="1">IF(ROW()&gt;TS_UCV+3,"",OFFSET(MauTH!$A$11,C11,16))</f>
        <v>56</v>
      </c>
      <c r="Y11" s="281">
        <f ca="1">IF(ROW()&gt;TS_UCV+3,"",OFFSET(MauTH!$A$11,C11,19+COUNTIF($C$4:C11,C11))+DATEDIF(D11,NOW(),"d")/10^8)</f>
        <v>21.00020062</v>
      </c>
      <c r="Z11" s="282">
        <f t="shared" si="3"/>
        <v>0.37500358250000004</v>
      </c>
      <c r="AA11" s="283">
        <f ca="1" t="shared" si="1"/>
      </c>
      <c r="AB11" s="284">
        <f ca="1">IF(ROW()&gt;TS_UCV+3,"",IF(MAX(INDIRECT("$X$"&amp;BG11&amp;":$X$"&amp;BH11))&lt;VLOOKUP(VLOOKUP(C11,TTinDV!$A$6:$B$50,2,),TTinDV!$B$6:$D$14,3),"Thiếu",AA11))</f>
      </c>
      <c r="BG11" s="285">
        <f t="shared" si="2"/>
        <v>7</v>
      </c>
      <c r="BH11" s="264">
        <f ca="1">OFFSET(TTinDV!$E$4,MATCH(DSUCV!C11,TTinDV!$A$5:$A$30,),)+BG11-1</f>
        <v>13</v>
      </c>
    </row>
    <row r="12" spans="1:60" s="264" customFormat="1" ht="15.75">
      <c r="A12" s="272">
        <f>IF(OR(ROW()&gt;BH12,B12=""),"",COUNTIF($C$3:C12,C12))</f>
        <v>6</v>
      </c>
      <c r="B12" s="273" t="s">
        <v>171</v>
      </c>
      <c r="C12" s="274">
        <v>2</v>
      </c>
      <c r="D12" s="275">
        <v>25754</v>
      </c>
      <c r="E12" s="276">
        <f ca="1" t="shared" si="0"/>
        <v>45</v>
      </c>
      <c r="F12" s="279"/>
      <c r="G12" s="278"/>
      <c r="H12" s="274" t="s">
        <v>348</v>
      </c>
      <c r="I12" s="274" t="s">
        <v>343</v>
      </c>
      <c r="J12" s="279"/>
      <c r="K12" s="279"/>
      <c r="L12" s="279"/>
      <c r="M12" s="279" t="s">
        <v>351</v>
      </c>
      <c r="N12" s="279"/>
      <c r="O12" s="279"/>
      <c r="P12" s="279"/>
      <c r="Q12" s="279" t="s">
        <v>341</v>
      </c>
      <c r="R12" s="279"/>
      <c r="S12" s="279" t="s">
        <v>321</v>
      </c>
      <c r="T12" s="279"/>
      <c r="U12" s="279"/>
      <c r="V12" s="279"/>
      <c r="W12" s="279"/>
      <c r="X12" s="280">
        <f ca="1">IF(ROW()&gt;TS_UCV+3,"",OFFSET(MauTH!$A$11,C12,16))</f>
        <v>56</v>
      </c>
      <c r="Y12" s="281">
        <f ca="1">IF(ROW()&gt;TS_UCV+3,"",OFFSET(MauTH!$A$11,C12,19+COUNTIF($C$4:C12,C12))+DATEDIF(D12,NOW(),"d")/10^8)</f>
        <v>7.00016742</v>
      </c>
      <c r="Z12" s="282">
        <f t="shared" si="3"/>
        <v>0.12500298964285714</v>
      </c>
      <c r="AA12" s="283">
        <f ca="1" t="shared" si="1"/>
      </c>
      <c r="AB12" s="284">
        <f ca="1">IF(ROW()&gt;TS_UCV+3,"",IF(MAX(INDIRECT("$X$"&amp;BG12&amp;":$X$"&amp;BH12))&lt;VLOOKUP(VLOOKUP(C12,TTinDV!$A$6:$B$50,2,),TTinDV!$B$6:$D$14,3),"Thiếu",AA12))</f>
      </c>
      <c r="BG12" s="285">
        <f t="shared" si="2"/>
        <v>7</v>
      </c>
      <c r="BH12" s="264">
        <f ca="1">OFFSET(TTinDV!$E$4,MATCH(DSUCV!C12,TTinDV!$A$5:$A$30,),)+BG12-1</f>
        <v>13</v>
      </c>
    </row>
    <row r="13" spans="1:60" s="264" customFormat="1" ht="15.75">
      <c r="A13" s="272">
        <f>IF(OR(ROW()&gt;BH13,B13=""),"",COUNTIF($C$3:C13,C13))</f>
        <v>7</v>
      </c>
      <c r="B13" s="273" t="s">
        <v>172</v>
      </c>
      <c r="C13" s="274">
        <v>2</v>
      </c>
      <c r="D13" s="275">
        <v>20948</v>
      </c>
      <c r="E13" s="276">
        <f ca="1" t="shared" si="0"/>
        <v>58</v>
      </c>
      <c r="F13" s="279"/>
      <c r="G13" s="278"/>
      <c r="H13" s="274" t="s">
        <v>347</v>
      </c>
      <c r="I13" s="274" t="s">
        <v>343</v>
      </c>
      <c r="J13" s="279"/>
      <c r="K13" s="279"/>
      <c r="L13" s="279"/>
      <c r="M13" s="279" t="s">
        <v>354</v>
      </c>
      <c r="N13" s="279"/>
      <c r="O13" s="279"/>
      <c r="P13" s="279"/>
      <c r="Q13" s="279" t="s">
        <v>336</v>
      </c>
      <c r="R13" s="279"/>
      <c r="S13" s="279" t="s">
        <v>321</v>
      </c>
      <c r="T13" s="279"/>
      <c r="U13" s="279"/>
      <c r="V13" s="279"/>
      <c r="W13" s="279"/>
      <c r="X13" s="280">
        <f ca="1">IF(ROW()&gt;TS_UCV+3,"",OFFSET(MauTH!$A$11,C13,16))</f>
        <v>56</v>
      </c>
      <c r="Y13" s="281">
        <f ca="1">IF(ROW()&gt;TS_UCV+3,"",OFFSET(MauTH!$A$11,C13,19+COUNTIF($C$4:C13,C13))+DATEDIF(D13,NOW(),"d")/10^8)</f>
        <v>2.00021548</v>
      </c>
      <c r="Z13" s="282">
        <f t="shared" si="3"/>
        <v>0.03571813357142857</v>
      </c>
      <c r="AA13" s="283">
        <f ca="1" t="shared" si="1"/>
      </c>
      <c r="AB13" s="284">
        <f ca="1">IF(ROW()&gt;TS_UCV+3,"",IF(MAX(INDIRECT("$X$"&amp;BG13&amp;":$X$"&amp;BH13))&lt;VLOOKUP(VLOOKUP(C13,TTinDV!$A$6:$B$50,2,),TTinDV!$B$6:$D$14,3),"Thiếu",AA13))</f>
      </c>
      <c r="BG13" s="285">
        <f t="shared" si="2"/>
        <v>7</v>
      </c>
      <c r="BH13" s="264">
        <f ca="1">OFFSET(TTinDV!$E$4,MATCH(DSUCV!C13,TTinDV!$A$5:$A$30,),)+BG13-1</f>
        <v>13</v>
      </c>
    </row>
    <row r="14" spans="1:60" s="264" customFormat="1" ht="15.75">
      <c r="A14" s="272">
        <f>IF(OR(ROW()&gt;BH14,B14=""),"",COUNTIF($C$3:C14,C14))</f>
        <v>1</v>
      </c>
      <c r="B14" s="273" t="s">
        <v>173</v>
      </c>
      <c r="C14" s="274">
        <v>3</v>
      </c>
      <c r="D14" s="275"/>
      <c r="E14" s="276">
        <f ca="1" t="shared" si="0"/>
        <v>0</v>
      </c>
      <c r="F14" s="279"/>
      <c r="G14" s="278"/>
      <c r="H14" s="279"/>
      <c r="I14" s="279"/>
      <c r="J14" s="279"/>
      <c r="K14" s="279"/>
      <c r="L14" s="279"/>
      <c r="M14" s="279"/>
      <c r="N14" s="279"/>
      <c r="O14" s="279"/>
      <c r="P14" s="279"/>
      <c r="Q14" s="279"/>
      <c r="R14" s="279"/>
      <c r="S14" s="279"/>
      <c r="T14" s="279"/>
      <c r="U14" s="279"/>
      <c r="V14" s="279"/>
      <c r="W14" s="279"/>
      <c r="X14" s="280">
        <f ca="1">IF(ROW()&gt;TS_UCV+3,"",OFFSET(MauTH!$A$11,C14,16))</f>
        <v>0</v>
      </c>
      <c r="Y14" s="281">
        <f ca="1">IF(ROW()&gt;TS_UCV+3,"",OFFSET(MauTH!$A$11,C14,19+COUNTIF($C$4:C14,C14))+DATEDIF(D14,NOW(),"d")/10^8)</f>
        <v>0.00042496</v>
      </c>
      <c r="Z14" s="282" t="e">
        <f t="shared" si="3"/>
        <v>#DIV/0!</v>
      </c>
      <c r="AA14" s="283" t="e">
        <f ca="1" t="shared" si="1"/>
        <v>#DIV/0!</v>
      </c>
      <c r="AB14" s="284" t="str">
        <f ca="1">IF(ROW()&gt;TS_UCV+3,"",IF(MAX(INDIRECT("$X$"&amp;BG14&amp;":$X$"&amp;BH14))&lt;VLOOKUP(VLOOKUP(C14,TTinDV!$A$6:$B$50,2,),TTinDV!$B$6:$D$14,3),"Thiếu",AA14))</f>
        <v>Thiếu</v>
      </c>
      <c r="BG14" s="285">
        <f t="shared" si="2"/>
        <v>14</v>
      </c>
      <c r="BH14" s="264">
        <f ca="1">OFFSET(TTinDV!$E$4,MATCH(DSUCV!C14,TTinDV!$A$5:$A$30,),)+BG14-1</f>
        <v>20</v>
      </c>
    </row>
    <row r="15" spans="1:60" s="264" customFormat="1" ht="15.75">
      <c r="A15" s="272">
        <f>IF(OR(ROW()&gt;BH15,B15=""),"",COUNTIF($C$3:C15,C15))</f>
        <v>2</v>
      </c>
      <c r="B15" s="273" t="s">
        <v>174</v>
      </c>
      <c r="C15" s="274">
        <v>3</v>
      </c>
      <c r="D15" s="275"/>
      <c r="E15" s="276">
        <f ca="1" t="shared" si="0"/>
        <v>0</v>
      </c>
      <c r="F15" s="279"/>
      <c r="G15" s="278"/>
      <c r="H15" s="279"/>
      <c r="I15" s="279"/>
      <c r="J15" s="279"/>
      <c r="K15" s="279"/>
      <c r="L15" s="279"/>
      <c r="M15" s="279"/>
      <c r="N15" s="279"/>
      <c r="O15" s="279"/>
      <c r="P15" s="279"/>
      <c r="Q15" s="279"/>
      <c r="R15" s="279"/>
      <c r="S15" s="279"/>
      <c r="T15" s="279"/>
      <c r="U15" s="279"/>
      <c r="V15" s="279"/>
      <c r="W15" s="279"/>
      <c r="X15" s="280">
        <f ca="1">IF(ROW()&gt;TS_UCV+3,"",OFFSET(MauTH!$A$11,C15,16))</f>
        <v>0</v>
      </c>
      <c r="Y15" s="281">
        <f ca="1">IF(ROW()&gt;TS_UCV+3,"",OFFSET(MauTH!$A$11,C15,19+COUNTIF($C$4:C15,C15))+DATEDIF(D15,NOW(),"d")/10^8)</f>
        <v>0.00042496</v>
      </c>
      <c r="Z15" s="282" t="e">
        <f t="shared" si="3"/>
        <v>#DIV/0!</v>
      </c>
      <c r="AA15" s="283" t="e">
        <f ca="1" t="shared" si="1"/>
        <v>#DIV/0!</v>
      </c>
      <c r="AB15" s="284" t="str">
        <f ca="1">IF(ROW()&gt;TS_UCV+3,"",IF(MAX(INDIRECT("$X$"&amp;BG15&amp;":$X$"&amp;BH15))&lt;VLOOKUP(VLOOKUP(C15,TTinDV!$A$6:$B$50,2,),TTinDV!$B$6:$D$14,3),"Thiếu",AA15))</f>
        <v>Thiếu</v>
      </c>
      <c r="BG15" s="285">
        <f t="shared" si="2"/>
        <v>14</v>
      </c>
      <c r="BH15" s="264">
        <f ca="1">OFFSET(TTinDV!$E$4,MATCH(DSUCV!C15,TTinDV!$A$5:$A$30,),)+BG15-1</f>
        <v>20</v>
      </c>
    </row>
    <row r="16" spans="1:60" s="264" customFormat="1" ht="15.75">
      <c r="A16" s="272">
        <f>IF(OR(ROW()&gt;BH16,B16=""),"",COUNTIF($C$3:C16,C16))</f>
        <v>3</v>
      </c>
      <c r="B16" s="273" t="s">
        <v>175</v>
      </c>
      <c r="C16" s="274">
        <v>3</v>
      </c>
      <c r="D16" s="275"/>
      <c r="E16" s="276">
        <f ca="1" t="shared" si="0"/>
        <v>0</v>
      </c>
      <c r="F16" s="279"/>
      <c r="G16" s="278"/>
      <c r="H16" s="279"/>
      <c r="I16" s="279"/>
      <c r="J16" s="279"/>
      <c r="K16" s="279"/>
      <c r="L16" s="279"/>
      <c r="M16" s="279"/>
      <c r="N16" s="279"/>
      <c r="O16" s="279"/>
      <c r="P16" s="279"/>
      <c r="Q16" s="279"/>
      <c r="R16" s="279"/>
      <c r="S16" s="279"/>
      <c r="T16" s="279"/>
      <c r="U16" s="279"/>
      <c r="V16" s="279"/>
      <c r="W16" s="279"/>
      <c r="X16" s="280">
        <f ca="1">IF(ROW()&gt;TS_UCV+3,"",OFFSET(MauTH!$A$11,C16,16))</f>
        <v>0</v>
      </c>
      <c r="Y16" s="281">
        <f ca="1">IF(ROW()&gt;TS_UCV+3,"",OFFSET(MauTH!$A$11,C16,19+COUNTIF($C$4:C16,C16))+DATEDIF(D16,NOW(),"d")/10^8)</f>
        <v>0.00042496</v>
      </c>
      <c r="Z16" s="282" t="e">
        <f t="shared" si="3"/>
        <v>#DIV/0!</v>
      </c>
      <c r="AA16" s="283" t="e">
        <f ca="1" t="shared" si="1"/>
        <v>#DIV/0!</v>
      </c>
      <c r="AB16" s="284" t="str">
        <f ca="1">IF(ROW()&gt;TS_UCV+3,"",IF(MAX(INDIRECT("$X$"&amp;BG16&amp;":$X$"&amp;BH16))&lt;VLOOKUP(VLOOKUP(C16,TTinDV!$A$6:$B$50,2,),TTinDV!$B$6:$D$14,3),"Thiếu",AA16))</f>
        <v>Thiếu</v>
      </c>
      <c r="BG16" s="285">
        <f t="shared" si="2"/>
        <v>14</v>
      </c>
      <c r="BH16" s="264">
        <f ca="1">OFFSET(TTinDV!$E$4,MATCH(DSUCV!C16,TTinDV!$A$5:$A$30,),)+BG16-1</f>
        <v>20</v>
      </c>
    </row>
    <row r="17" spans="1:60" s="264" customFormat="1" ht="15.75">
      <c r="A17" s="272">
        <f>IF(OR(ROW()&gt;BH17,B17=""),"",COUNTIF($C$3:C17,C17))</f>
        <v>4</v>
      </c>
      <c r="B17" s="273" t="s">
        <v>176</v>
      </c>
      <c r="C17" s="274">
        <v>3</v>
      </c>
      <c r="D17" s="275"/>
      <c r="E17" s="276">
        <f ca="1" t="shared" si="0"/>
        <v>0</v>
      </c>
      <c r="F17" s="279"/>
      <c r="G17" s="278"/>
      <c r="H17" s="279"/>
      <c r="I17" s="279"/>
      <c r="J17" s="279"/>
      <c r="K17" s="279"/>
      <c r="L17" s="279"/>
      <c r="M17" s="279"/>
      <c r="N17" s="279"/>
      <c r="O17" s="279"/>
      <c r="P17" s="279"/>
      <c r="Q17" s="279"/>
      <c r="R17" s="279"/>
      <c r="S17" s="279"/>
      <c r="T17" s="279"/>
      <c r="U17" s="279"/>
      <c r="V17" s="279"/>
      <c r="W17" s="279"/>
      <c r="X17" s="280">
        <f ca="1">IF(ROW()&gt;TS_UCV+3,"",OFFSET(MauTH!$A$11,C17,16))</f>
        <v>0</v>
      </c>
      <c r="Y17" s="281">
        <f ca="1">IF(ROW()&gt;TS_UCV+3,"",OFFSET(MauTH!$A$11,C17,19+COUNTIF($C$4:C17,C17))+DATEDIF(D17,NOW(),"d")/10^8)</f>
        <v>0.00042496</v>
      </c>
      <c r="Z17" s="282" t="e">
        <f t="shared" si="3"/>
        <v>#DIV/0!</v>
      </c>
      <c r="AA17" s="283" t="e">
        <f ca="1" t="shared" si="1"/>
        <v>#DIV/0!</v>
      </c>
      <c r="AB17" s="284" t="str">
        <f ca="1">IF(ROW()&gt;TS_UCV+3,"",IF(MAX(INDIRECT("$X$"&amp;BG17&amp;":$X$"&amp;BH17))&lt;VLOOKUP(VLOOKUP(C17,TTinDV!$A$6:$B$50,2,),TTinDV!$B$6:$D$14,3),"Thiếu",AA17))</f>
        <v>Thiếu</v>
      </c>
      <c r="BG17" s="285">
        <f t="shared" si="2"/>
        <v>14</v>
      </c>
      <c r="BH17" s="264">
        <f ca="1">OFFSET(TTinDV!$E$4,MATCH(DSUCV!C17,TTinDV!$A$5:$A$30,),)+BG17-1</f>
        <v>20</v>
      </c>
    </row>
    <row r="18" spans="1:60" s="264" customFormat="1" ht="15.75">
      <c r="A18" s="272">
        <f>IF(OR(ROW()&gt;BH18,B18=""),"",COUNTIF($C$3:C18,C18))</f>
        <v>5</v>
      </c>
      <c r="B18" s="273" t="s">
        <v>177</v>
      </c>
      <c r="C18" s="274">
        <v>3</v>
      </c>
      <c r="D18" s="275"/>
      <c r="E18" s="276">
        <f ca="1" t="shared" si="0"/>
        <v>0</v>
      </c>
      <c r="F18" s="279"/>
      <c r="G18" s="278"/>
      <c r="H18" s="279"/>
      <c r="I18" s="279"/>
      <c r="J18" s="279"/>
      <c r="K18" s="279"/>
      <c r="L18" s="279"/>
      <c r="M18" s="279"/>
      <c r="N18" s="279"/>
      <c r="O18" s="279"/>
      <c r="P18" s="279"/>
      <c r="Q18" s="279"/>
      <c r="R18" s="279"/>
      <c r="S18" s="279"/>
      <c r="T18" s="279"/>
      <c r="U18" s="279"/>
      <c r="V18" s="279"/>
      <c r="W18" s="279"/>
      <c r="X18" s="280">
        <f ca="1">IF(ROW()&gt;TS_UCV+3,"",OFFSET(MauTH!$A$11,C18,16))</f>
        <v>0</v>
      </c>
      <c r="Y18" s="281">
        <f ca="1">IF(ROW()&gt;TS_UCV+3,"",OFFSET(MauTH!$A$11,C18,19+COUNTIF($C$4:C18,C18))+DATEDIF(D18,NOW(),"d")/10^8)</f>
        <v>0.00042496</v>
      </c>
      <c r="Z18" s="282" t="e">
        <f t="shared" si="3"/>
        <v>#DIV/0!</v>
      </c>
      <c r="AA18" s="283" t="e">
        <f ca="1" t="shared" si="1"/>
        <v>#DIV/0!</v>
      </c>
      <c r="AB18" s="284" t="str">
        <f ca="1">IF(ROW()&gt;TS_UCV+3,"",IF(MAX(INDIRECT("$X$"&amp;BG18&amp;":$X$"&amp;BH18))&lt;VLOOKUP(VLOOKUP(C18,TTinDV!$A$6:$B$50,2,),TTinDV!$B$6:$D$14,3),"Thiếu",AA18))</f>
        <v>Thiếu</v>
      </c>
      <c r="BG18" s="285">
        <f t="shared" si="2"/>
        <v>14</v>
      </c>
      <c r="BH18" s="264">
        <f ca="1">OFFSET(TTinDV!$E$4,MATCH(DSUCV!C18,TTinDV!$A$5:$A$30,),)+BG18-1</f>
        <v>20</v>
      </c>
    </row>
    <row r="19" spans="1:60" s="264" customFormat="1" ht="15.75">
      <c r="A19" s="272">
        <f>IF(OR(ROW()&gt;BH19,B19=""),"",COUNTIF($C$3:C19,C19))</f>
        <v>6</v>
      </c>
      <c r="B19" s="273" t="s">
        <v>178</v>
      </c>
      <c r="C19" s="274">
        <v>3</v>
      </c>
      <c r="D19" s="275"/>
      <c r="E19" s="276">
        <f ca="1" t="shared" si="0"/>
        <v>0</v>
      </c>
      <c r="F19" s="279"/>
      <c r="G19" s="278"/>
      <c r="H19" s="279"/>
      <c r="I19" s="279"/>
      <c r="J19" s="279"/>
      <c r="K19" s="279"/>
      <c r="L19" s="279"/>
      <c r="M19" s="279"/>
      <c r="N19" s="279"/>
      <c r="O19" s="279"/>
      <c r="P19" s="279"/>
      <c r="Q19" s="279"/>
      <c r="R19" s="279"/>
      <c r="S19" s="279"/>
      <c r="T19" s="279"/>
      <c r="U19" s="279"/>
      <c r="V19" s="279"/>
      <c r="W19" s="279"/>
      <c r="X19" s="280">
        <f ca="1">IF(ROW()&gt;TS_UCV+3,"",OFFSET(MauTH!$A$11,C19,16))</f>
        <v>0</v>
      </c>
      <c r="Y19" s="281">
        <f ca="1">IF(ROW()&gt;TS_UCV+3,"",OFFSET(MauTH!$A$11,C19,19+COUNTIF($C$4:C19,C19))+DATEDIF(D19,NOW(),"d")/10^8)</f>
        <v>0.00042496</v>
      </c>
      <c r="Z19" s="282" t="e">
        <f t="shared" si="3"/>
        <v>#DIV/0!</v>
      </c>
      <c r="AA19" s="283" t="e">
        <f ca="1" t="shared" si="1"/>
        <v>#DIV/0!</v>
      </c>
      <c r="AB19" s="284" t="str">
        <f ca="1">IF(ROW()&gt;TS_UCV+3,"",IF(MAX(INDIRECT("$X$"&amp;BG19&amp;":$X$"&amp;BH19))&lt;VLOOKUP(VLOOKUP(C19,TTinDV!$A$6:$B$50,2,),TTinDV!$B$6:$D$14,3),"Thiếu",AA19))</f>
        <v>Thiếu</v>
      </c>
      <c r="BG19" s="285">
        <f t="shared" si="2"/>
        <v>14</v>
      </c>
      <c r="BH19" s="264">
        <f ca="1">OFFSET(TTinDV!$E$4,MATCH(DSUCV!C19,TTinDV!$A$5:$A$30,),)+BG19-1</f>
        <v>20</v>
      </c>
    </row>
    <row r="20" spans="1:60" s="264" customFormat="1" ht="15.75">
      <c r="A20" s="272">
        <f>IF(OR(ROW()&gt;BH20,B20=""),"",COUNTIF($C$3:C20,C20))</f>
        <v>7</v>
      </c>
      <c r="B20" s="273" t="s">
        <v>179</v>
      </c>
      <c r="C20" s="274">
        <v>3</v>
      </c>
      <c r="D20" s="275"/>
      <c r="E20" s="276">
        <f ca="1" t="shared" si="0"/>
        <v>0</v>
      </c>
      <c r="F20" s="279"/>
      <c r="G20" s="278"/>
      <c r="H20" s="279"/>
      <c r="I20" s="279"/>
      <c r="J20" s="279"/>
      <c r="K20" s="279"/>
      <c r="L20" s="279"/>
      <c r="M20" s="279"/>
      <c r="N20" s="279"/>
      <c r="O20" s="279"/>
      <c r="P20" s="279"/>
      <c r="Q20" s="279"/>
      <c r="R20" s="279"/>
      <c r="S20" s="279"/>
      <c r="T20" s="279"/>
      <c r="U20" s="279"/>
      <c r="V20" s="279"/>
      <c r="W20" s="279"/>
      <c r="X20" s="280">
        <f ca="1">IF(ROW()&gt;TS_UCV+3,"",OFFSET(MauTH!$A$11,C20,16))</f>
        <v>0</v>
      </c>
      <c r="Y20" s="281">
        <f ca="1">IF(ROW()&gt;TS_UCV+3,"",OFFSET(MauTH!$A$11,C20,19+COUNTIF($C$4:C20,C20))+DATEDIF(D20,NOW(),"d")/10^8)</f>
        <v>0.00042496</v>
      </c>
      <c r="Z20" s="282" t="e">
        <f t="shared" si="3"/>
        <v>#DIV/0!</v>
      </c>
      <c r="AA20" s="283" t="e">
        <f ca="1" t="shared" si="1"/>
        <v>#DIV/0!</v>
      </c>
      <c r="AB20" s="284" t="str">
        <f ca="1">IF(ROW()&gt;TS_UCV+3,"",IF(MAX(INDIRECT("$X$"&amp;BG20&amp;":$X$"&amp;BH20))&lt;VLOOKUP(VLOOKUP(C20,TTinDV!$A$6:$B$50,2,),TTinDV!$B$6:$D$14,3),"Thiếu",AA20))</f>
        <v>Thiếu</v>
      </c>
      <c r="BG20" s="285">
        <f t="shared" si="2"/>
        <v>14</v>
      </c>
      <c r="BH20" s="264">
        <f ca="1">OFFSET(TTinDV!$E$4,MATCH(DSUCV!C20,TTinDV!$A$5:$A$30,),)+BG20-1</f>
        <v>20</v>
      </c>
    </row>
    <row r="21" spans="1:60" s="264" customFormat="1" ht="15.75">
      <c r="A21" s="272">
        <f>IF(OR(ROW()&gt;BH21,B21=""),"",COUNTIF($C$3:C21,C21))</f>
        <v>1</v>
      </c>
      <c r="B21" s="273" t="s">
        <v>180</v>
      </c>
      <c r="C21" s="274">
        <v>4</v>
      </c>
      <c r="D21" s="275"/>
      <c r="E21" s="276">
        <f ca="1" t="shared" si="0"/>
        <v>0</v>
      </c>
      <c r="F21" s="279"/>
      <c r="G21" s="278"/>
      <c r="H21" s="279"/>
      <c r="I21" s="279"/>
      <c r="J21" s="279"/>
      <c r="K21" s="279"/>
      <c r="L21" s="279"/>
      <c r="M21" s="279"/>
      <c r="N21" s="279"/>
      <c r="O21" s="279"/>
      <c r="P21" s="279"/>
      <c r="Q21" s="279"/>
      <c r="R21" s="279"/>
      <c r="S21" s="279"/>
      <c r="T21" s="279"/>
      <c r="U21" s="279"/>
      <c r="V21" s="279"/>
      <c r="W21" s="279"/>
      <c r="X21" s="280">
        <f ca="1">IF(ROW()&gt;TS_UCV+3,"",OFFSET(MauTH!$A$11,C21,16))</f>
        <v>0</v>
      </c>
      <c r="Y21" s="281">
        <f ca="1">IF(ROW()&gt;TS_UCV+3,"",OFFSET(MauTH!$A$11,C21,19+COUNTIF($C$4:C21,C21))+DATEDIF(D21,NOW(),"d")/10^8)</f>
        <v>0.00042496</v>
      </c>
      <c r="Z21" s="282" t="e">
        <f t="shared" si="3"/>
        <v>#DIV/0!</v>
      </c>
      <c r="AA21" s="283" t="e">
        <f ca="1" t="shared" si="1"/>
        <v>#DIV/0!</v>
      </c>
      <c r="AB21" s="284" t="str">
        <f ca="1">IF(ROW()&gt;TS_UCV+3,"",IF(MAX(INDIRECT("$X$"&amp;BG21&amp;":$X$"&amp;BH21))&lt;VLOOKUP(VLOOKUP(C21,TTinDV!$A$6:$B$50,2,),TTinDV!$B$6:$D$14,3),"Thiếu",AA21))</f>
        <v>Thiếu</v>
      </c>
      <c r="BG21" s="285">
        <f t="shared" si="2"/>
        <v>21</v>
      </c>
      <c r="BH21" s="264">
        <f ca="1">OFFSET(TTinDV!$E$4,MATCH(DSUCV!C21,TTinDV!$A$5:$A$30,),)+BG21-1</f>
        <v>28</v>
      </c>
    </row>
    <row r="22" spans="1:60" s="264" customFormat="1" ht="15.75">
      <c r="A22" s="272">
        <f>IF(OR(ROW()&gt;BH22,B22=""),"",COUNTIF($C$3:C22,C22))</f>
        <v>2</v>
      </c>
      <c r="B22" s="273" t="s">
        <v>181</v>
      </c>
      <c r="C22" s="274">
        <v>4</v>
      </c>
      <c r="D22" s="275"/>
      <c r="E22" s="276">
        <f ca="1" t="shared" si="0"/>
        <v>0</v>
      </c>
      <c r="F22" s="279"/>
      <c r="G22" s="278"/>
      <c r="H22" s="279"/>
      <c r="I22" s="279"/>
      <c r="J22" s="279"/>
      <c r="K22" s="279"/>
      <c r="L22" s="279"/>
      <c r="M22" s="279"/>
      <c r="N22" s="279"/>
      <c r="O22" s="279"/>
      <c r="P22" s="279"/>
      <c r="Q22" s="279"/>
      <c r="R22" s="279"/>
      <c r="S22" s="279"/>
      <c r="T22" s="279"/>
      <c r="U22" s="279"/>
      <c r="V22" s="279"/>
      <c r="W22" s="279"/>
      <c r="X22" s="280">
        <f ca="1">IF(ROW()&gt;TS_UCV+3,"",OFFSET(MauTH!$A$11,C22,16))</f>
        <v>0</v>
      </c>
      <c r="Y22" s="281">
        <f ca="1">IF(ROW()&gt;TS_UCV+3,"",OFFSET(MauTH!$A$11,C22,19+COUNTIF($C$4:C22,C22))+DATEDIF(D22,NOW(),"d")/10^8)</f>
        <v>0.00042496</v>
      </c>
      <c r="Z22" s="282" t="e">
        <f t="shared" si="3"/>
        <v>#DIV/0!</v>
      </c>
      <c r="AA22" s="283" t="e">
        <f ca="1" t="shared" si="1"/>
        <v>#DIV/0!</v>
      </c>
      <c r="AB22" s="284" t="str">
        <f ca="1">IF(ROW()&gt;TS_UCV+3,"",IF(MAX(INDIRECT("$X$"&amp;BG22&amp;":$X$"&amp;BH22))&lt;VLOOKUP(VLOOKUP(C22,TTinDV!$A$6:$B$50,2,),TTinDV!$B$6:$D$14,3),"Thiếu",AA22))</f>
        <v>Thiếu</v>
      </c>
      <c r="BG22" s="285">
        <f t="shared" si="2"/>
        <v>21</v>
      </c>
      <c r="BH22" s="264">
        <f ca="1">OFFSET(TTinDV!$E$4,MATCH(DSUCV!C22,TTinDV!$A$5:$A$30,),)+BG22-1</f>
        <v>28</v>
      </c>
    </row>
    <row r="23" spans="1:60" s="264" customFormat="1" ht="15.75">
      <c r="A23" s="272">
        <f>IF(OR(ROW()&gt;BH23,B23=""),"",COUNTIF($C$3:C23,C23))</f>
        <v>3</v>
      </c>
      <c r="B23" s="273" t="s">
        <v>182</v>
      </c>
      <c r="C23" s="274">
        <v>4</v>
      </c>
      <c r="D23" s="275"/>
      <c r="E23" s="276">
        <f ca="1" t="shared" si="0"/>
        <v>0</v>
      </c>
      <c r="F23" s="279"/>
      <c r="G23" s="278"/>
      <c r="H23" s="279"/>
      <c r="I23" s="279"/>
      <c r="J23" s="279"/>
      <c r="K23" s="279"/>
      <c r="L23" s="279"/>
      <c r="M23" s="279"/>
      <c r="N23" s="279"/>
      <c r="O23" s="279"/>
      <c r="P23" s="279"/>
      <c r="Q23" s="279"/>
      <c r="R23" s="279"/>
      <c r="S23" s="279"/>
      <c r="T23" s="279"/>
      <c r="U23" s="279"/>
      <c r="V23" s="279"/>
      <c r="W23" s="279"/>
      <c r="X23" s="280">
        <f ca="1">IF(ROW()&gt;TS_UCV+3,"",OFFSET(MauTH!$A$11,C23,16))</f>
        <v>0</v>
      </c>
      <c r="Y23" s="281">
        <f ca="1">IF(ROW()&gt;TS_UCV+3,"",OFFSET(MauTH!$A$11,C23,19+COUNTIF($C$4:C23,C23))+DATEDIF(D23,NOW(),"d")/10^8)</f>
        <v>0.00042496</v>
      </c>
      <c r="Z23" s="282" t="e">
        <f t="shared" si="3"/>
        <v>#DIV/0!</v>
      </c>
      <c r="AA23" s="283" t="e">
        <f ca="1" t="shared" si="1"/>
        <v>#DIV/0!</v>
      </c>
      <c r="AB23" s="284" t="str">
        <f ca="1">IF(ROW()&gt;TS_UCV+3,"",IF(MAX(INDIRECT("$X$"&amp;BG23&amp;":$X$"&amp;BH23))&lt;VLOOKUP(VLOOKUP(C23,TTinDV!$A$6:$B$50,2,),TTinDV!$B$6:$D$14,3),"Thiếu",AA23))</f>
        <v>Thiếu</v>
      </c>
      <c r="BG23" s="285">
        <f t="shared" si="2"/>
        <v>21</v>
      </c>
      <c r="BH23" s="264">
        <f ca="1">OFFSET(TTinDV!$E$4,MATCH(DSUCV!C23,TTinDV!$A$5:$A$30,),)+BG23-1</f>
        <v>28</v>
      </c>
    </row>
    <row r="24" spans="1:60" s="264" customFormat="1" ht="15.75">
      <c r="A24" s="272">
        <f>IF(OR(ROW()&gt;BH24,B24=""),"",COUNTIF($C$3:C24,C24))</f>
        <v>4</v>
      </c>
      <c r="B24" s="273" t="s">
        <v>183</v>
      </c>
      <c r="C24" s="274">
        <v>4</v>
      </c>
      <c r="D24" s="275"/>
      <c r="E24" s="276">
        <f ca="1" t="shared" si="0"/>
        <v>0</v>
      </c>
      <c r="F24" s="279"/>
      <c r="G24" s="278"/>
      <c r="H24" s="279"/>
      <c r="I24" s="279"/>
      <c r="J24" s="279"/>
      <c r="K24" s="279"/>
      <c r="L24" s="279"/>
      <c r="M24" s="279"/>
      <c r="N24" s="279"/>
      <c r="O24" s="279"/>
      <c r="P24" s="279"/>
      <c r="Q24" s="279"/>
      <c r="R24" s="279"/>
      <c r="S24" s="279"/>
      <c r="T24" s="279"/>
      <c r="U24" s="279"/>
      <c r="V24" s="279"/>
      <c r="W24" s="279"/>
      <c r="X24" s="280">
        <f ca="1">IF(ROW()&gt;TS_UCV+3,"",OFFSET(MauTH!$A$11,C24,16))</f>
        <v>0</v>
      </c>
      <c r="Y24" s="281">
        <f ca="1">IF(ROW()&gt;TS_UCV+3,"",OFFSET(MauTH!$A$11,C24,19+COUNTIF($C$4:C24,C24))+DATEDIF(D24,NOW(),"d")/10^8)</f>
        <v>0.00042496</v>
      </c>
      <c r="Z24" s="282" t="e">
        <f t="shared" si="3"/>
        <v>#DIV/0!</v>
      </c>
      <c r="AA24" s="283" t="e">
        <f ca="1" t="shared" si="1"/>
        <v>#DIV/0!</v>
      </c>
      <c r="AB24" s="284" t="str">
        <f ca="1">IF(ROW()&gt;TS_UCV+3,"",IF(MAX(INDIRECT("$X$"&amp;BG24&amp;":$X$"&amp;BH24))&lt;VLOOKUP(VLOOKUP(C24,TTinDV!$A$6:$B$50,2,),TTinDV!$B$6:$D$14,3),"Thiếu",AA24))</f>
        <v>Thiếu</v>
      </c>
      <c r="BG24" s="285">
        <f t="shared" si="2"/>
        <v>21</v>
      </c>
      <c r="BH24" s="264">
        <f ca="1">OFFSET(TTinDV!$E$4,MATCH(DSUCV!C24,TTinDV!$A$5:$A$30,),)+BG24-1</f>
        <v>28</v>
      </c>
    </row>
    <row r="25" spans="1:60" s="264" customFormat="1" ht="15.75">
      <c r="A25" s="272">
        <f>IF(OR(ROW()&gt;BH25,B25=""),"",COUNTIF($C$3:C25,C25))</f>
        <v>5</v>
      </c>
      <c r="B25" s="273" t="s">
        <v>184</v>
      </c>
      <c r="C25" s="274">
        <v>4</v>
      </c>
      <c r="D25" s="275"/>
      <c r="E25" s="276">
        <f ca="1" t="shared" si="0"/>
        <v>0</v>
      </c>
      <c r="F25" s="279"/>
      <c r="G25" s="278"/>
      <c r="H25" s="279"/>
      <c r="I25" s="279"/>
      <c r="J25" s="279"/>
      <c r="K25" s="279"/>
      <c r="L25" s="279"/>
      <c r="M25" s="279"/>
      <c r="N25" s="279"/>
      <c r="O25" s="279"/>
      <c r="P25" s="279"/>
      <c r="Q25" s="279"/>
      <c r="R25" s="279"/>
      <c r="S25" s="279"/>
      <c r="T25" s="279"/>
      <c r="U25" s="279"/>
      <c r="V25" s="279"/>
      <c r="W25" s="279"/>
      <c r="X25" s="280">
        <f ca="1">IF(ROW()&gt;TS_UCV+3,"",OFFSET(MauTH!$A$11,C25,16))</f>
        <v>0</v>
      </c>
      <c r="Y25" s="281">
        <f ca="1">IF(ROW()&gt;TS_UCV+3,"",OFFSET(MauTH!$A$11,C25,19+COUNTIF($C$4:C25,C25))+DATEDIF(D25,NOW(),"d")/10^8)</f>
        <v>0.00042496</v>
      </c>
      <c r="Z25" s="282" t="e">
        <f t="shared" si="3"/>
        <v>#DIV/0!</v>
      </c>
      <c r="AA25" s="283" t="e">
        <f ca="1" t="shared" si="1"/>
        <v>#DIV/0!</v>
      </c>
      <c r="AB25" s="284" t="str">
        <f ca="1">IF(ROW()&gt;TS_UCV+3,"",IF(MAX(INDIRECT("$X$"&amp;BG25&amp;":$X$"&amp;BH25))&lt;VLOOKUP(VLOOKUP(C25,TTinDV!$A$6:$B$50,2,),TTinDV!$B$6:$D$14,3),"Thiếu",AA25))</f>
        <v>Thiếu</v>
      </c>
      <c r="BG25" s="285">
        <f t="shared" si="2"/>
        <v>21</v>
      </c>
      <c r="BH25" s="264">
        <f ca="1">OFFSET(TTinDV!$E$4,MATCH(DSUCV!C25,TTinDV!$A$5:$A$30,),)+BG25-1</f>
        <v>28</v>
      </c>
    </row>
    <row r="26" spans="1:60" s="264" customFormat="1" ht="15.75">
      <c r="A26" s="272">
        <f>IF(OR(ROW()&gt;BH26,B26=""),"",COUNTIF($C$3:C26,C26))</f>
        <v>6</v>
      </c>
      <c r="B26" s="273" t="s">
        <v>185</v>
      </c>
      <c r="C26" s="274">
        <v>4</v>
      </c>
      <c r="D26" s="275"/>
      <c r="E26" s="276">
        <f ca="1" t="shared" si="0"/>
        <v>0</v>
      </c>
      <c r="F26" s="279"/>
      <c r="G26" s="278"/>
      <c r="H26" s="279"/>
      <c r="I26" s="279"/>
      <c r="J26" s="279"/>
      <c r="K26" s="279"/>
      <c r="L26" s="279"/>
      <c r="M26" s="279"/>
      <c r="N26" s="279"/>
      <c r="O26" s="279"/>
      <c r="P26" s="279"/>
      <c r="Q26" s="279"/>
      <c r="R26" s="279"/>
      <c r="S26" s="279"/>
      <c r="T26" s="279"/>
      <c r="U26" s="279"/>
      <c r="V26" s="279"/>
      <c r="W26" s="279"/>
      <c r="X26" s="280">
        <f ca="1">IF(ROW()&gt;TS_UCV+3,"",OFFSET(MauTH!$A$11,C26,16))</f>
        <v>0</v>
      </c>
      <c r="Y26" s="281">
        <f ca="1">IF(ROW()&gt;TS_UCV+3,"",OFFSET(MauTH!$A$11,C26,19+COUNTIF($C$4:C26,C26))+DATEDIF(D26,NOW(),"d")/10^8)</f>
        <v>0.00042496</v>
      </c>
      <c r="Z26" s="282" t="e">
        <f aca="true" t="shared" si="4" ref="Z26:Z69">IF(X26="","",Y26/X26)</f>
        <v>#DIV/0!</v>
      </c>
      <c r="AA26" s="283" t="e">
        <f ca="1" t="shared" si="1"/>
        <v>#DIV/0!</v>
      </c>
      <c r="AB26" s="284" t="str">
        <f ca="1">IF(ROW()&gt;TS_UCV+3,"",IF(MAX(INDIRECT("$X$"&amp;BG26&amp;":$X$"&amp;BH26))&lt;VLOOKUP(VLOOKUP(C26,TTinDV!$A$6:$B$50,2,),TTinDV!$B$6:$D$14,3),"Thiếu",AA26))</f>
        <v>Thiếu</v>
      </c>
      <c r="BG26" s="285">
        <f t="shared" si="2"/>
        <v>21</v>
      </c>
      <c r="BH26" s="264">
        <f ca="1">OFFSET(TTinDV!$E$4,MATCH(DSUCV!C26,TTinDV!$A$5:$A$30,),)+BG26-1</f>
        <v>28</v>
      </c>
    </row>
    <row r="27" spans="1:60" s="264" customFormat="1" ht="15.75">
      <c r="A27" s="272">
        <f>IF(OR(ROW()&gt;BH27,B27=""),"",COUNTIF($C$3:C27,C27))</f>
        <v>7</v>
      </c>
      <c r="B27" s="273" t="s">
        <v>186</v>
      </c>
      <c r="C27" s="274">
        <v>4</v>
      </c>
      <c r="D27" s="275"/>
      <c r="E27" s="276">
        <f ca="1" t="shared" si="0"/>
        <v>0</v>
      </c>
      <c r="F27" s="279"/>
      <c r="G27" s="278"/>
      <c r="H27" s="279"/>
      <c r="I27" s="279"/>
      <c r="J27" s="279"/>
      <c r="K27" s="279"/>
      <c r="L27" s="279"/>
      <c r="M27" s="279"/>
      <c r="N27" s="279"/>
      <c r="O27" s="279"/>
      <c r="P27" s="279"/>
      <c r="Q27" s="279"/>
      <c r="R27" s="279"/>
      <c r="S27" s="279"/>
      <c r="T27" s="279"/>
      <c r="U27" s="279"/>
      <c r="V27" s="279"/>
      <c r="W27" s="279"/>
      <c r="X27" s="280">
        <f ca="1">IF(ROW()&gt;TS_UCV+3,"",OFFSET(MauTH!$A$11,C27,16))</f>
        <v>0</v>
      </c>
      <c r="Y27" s="281">
        <f ca="1">IF(ROW()&gt;TS_UCV+3,"",OFFSET(MauTH!$A$11,C27,19+COUNTIF($C$4:C27,C27))+DATEDIF(D27,NOW(),"d")/10^8)</f>
        <v>0.00042496</v>
      </c>
      <c r="Z27" s="282" t="e">
        <f t="shared" si="4"/>
        <v>#DIV/0!</v>
      </c>
      <c r="AA27" s="283" t="e">
        <f ca="1" t="shared" si="1"/>
        <v>#DIV/0!</v>
      </c>
      <c r="AB27" s="284" t="str">
        <f ca="1">IF(ROW()&gt;TS_UCV+3,"",IF(MAX(INDIRECT("$X$"&amp;BG27&amp;":$X$"&amp;BH27))&lt;VLOOKUP(VLOOKUP(C27,TTinDV!$A$6:$B$50,2,),TTinDV!$B$6:$D$14,3),"Thiếu",AA27))</f>
        <v>Thiếu</v>
      </c>
      <c r="BG27" s="285">
        <f t="shared" si="2"/>
        <v>21</v>
      </c>
      <c r="BH27" s="264">
        <f ca="1">OFFSET(TTinDV!$E$4,MATCH(DSUCV!C27,TTinDV!$A$5:$A$30,),)+BG27-1</f>
        <v>28</v>
      </c>
    </row>
    <row r="28" spans="1:60" s="264" customFormat="1" ht="15.75">
      <c r="A28" s="272">
        <f>IF(OR(ROW()&gt;BH28,B28=""),"",COUNTIF($C$3:C28,C28))</f>
        <v>8</v>
      </c>
      <c r="B28" s="273" t="s">
        <v>187</v>
      </c>
      <c r="C28" s="274">
        <v>4</v>
      </c>
      <c r="D28" s="275"/>
      <c r="E28" s="276">
        <f ca="1" t="shared" si="0"/>
        <v>0</v>
      </c>
      <c r="F28" s="279"/>
      <c r="G28" s="278"/>
      <c r="H28" s="279"/>
      <c r="I28" s="279"/>
      <c r="J28" s="279"/>
      <c r="K28" s="279"/>
      <c r="L28" s="279"/>
      <c r="M28" s="279"/>
      <c r="N28" s="279"/>
      <c r="O28" s="279"/>
      <c r="P28" s="279"/>
      <c r="Q28" s="279"/>
      <c r="R28" s="279"/>
      <c r="S28" s="279"/>
      <c r="T28" s="279"/>
      <c r="U28" s="279"/>
      <c r="V28" s="279"/>
      <c r="W28" s="279"/>
      <c r="X28" s="280">
        <f ca="1">IF(ROW()&gt;TS_UCV+3,"",OFFSET(MauTH!$A$11,C28,16))</f>
        <v>0</v>
      </c>
      <c r="Y28" s="281">
        <f ca="1">IF(ROW()&gt;TS_UCV+3,"",OFFSET(MauTH!$A$11,C28,19+COUNTIF($C$4:C28,C28))+DATEDIF(D28,NOW(),"d")/10^8)</f>
        <v>0.00042496</v>
      </c>
      <c r="Z28" s="282" t="e">
        <f t="shared" si="4"/>
        <v>#DIV/0!</v>
      </c>
      <c r="AA28" s="283" t="e">
        <f ca="1" t="shared" si="1"/>
        <v>#DIV/0!</v>
      </c>
      <c r="AB28" s="284" t="str">
        <f ca="1">IF(ROW()&gt;TS_UCV+3,"",IF(MAX(INDIRECT("$X$"&amp;BG28&amp;":$X$"&amp;BH28))&lt;VLOOKUP(VLOOKUP(C28,TTinDV!$A$6:$B$50,2,),TTinDV!$B$6:$D$14,3),"Thiếu",AA28))</f>
        <v>Thiếu</v>
      </c>
      <c r="BG28" s="285">
        <f t="shared" si="2"/>
        <v>21</v>
      </c>
      <c r="BH28" s="264">
        <f ca="1">OFFSET(TTinDV!$E$4,MATCH(DSUCV!C28,TTinDV!$A$5:$A$30,),)+BG28-1</f>
        <v>28</v>
      </c>
    </row>
    <row r="29" spans="1:60" s="264" customFormat="1" ht="15.75">
      <c r="A29" s="272">
        <f>IF(OR(ROW()&gt;BH29,B29=""),"",COUNTIF($C$3:C29,C29))</f>
        <v>1</v>
      </c>
      <c r="B29" s="273" t="s">
        <v>188</v>
      </c>
      <c r="C29" s="274">
        <v>5</v>
      </c>
      <c r="D29" s="275">
        <v>28977</v>
      </c>
      <c r="E29" s="276">
        <f ca="1" t="shared" si="0"/>
        <v>37</v>
      </c>
      <c r="F29" s="279"/>
      <c r="G29" s="278"/>
      <c r="H29" s="279"/>
      <c r="I29" s="279"/>
      <c r="J29" s="279"/>
      <c r="K29" s="279"/>
      <c r="L29" s="279"/>
      <c r="M29" s="279"/>
      <c r="N29" s="279"/>
      <c r="O29" s="279"/>
      <c r="P29" s="279"/>
      <c r="Q29" s="279"/>
      <c r="R29" s="279"/>
      <c r="S29" s="279"/>
      <c r="T29" s="279"/>
      <c r="U29" s="279"/>
      <c r="V29" s="279"/>
      <c r="W29" s="279"/>
      <c r="X29" s="280">
        <f ca="1">IF(ROW()&gt;TS_UCV+3,"",OFFSET(MauTH!$A$11,C29,16))</f>
        <v>0</v>
      </c>
      <c r="Y29" s="281">
        <f ca="1">IF(ROW()&gt;TS_UCV+3,"",OFFSET(MauTH!$A$11,C29,19+COUNTIF($C$4:C29,C29))+DATEDIF(D29,NOW(),"d")/10^8)</f>
        <v>0.00013519</v>
      </c>
      <c r="Z29" s="282" t="e">
        <f t="shared" si="4"/>
        <v>#DIV/0!</v>
      </c>
      <c r="AA29" s="283" t="e">
        <f ca="1" t="shared" si="1"/>
        <v>#DIV/0!</v>
      </c>
      <c r="AB29" s="284" t="str">
        <f ca="1">IF(ROW()&gt;TS_UCV+3,"",IF(MAX(INDIRECT("$X$"&amp;BG29&amp;":$X$"&amp;BH29))&lt;VLOOKUP(VLOOKUP(C29,TTinDV!$A$6:$B$50,2,),TTinDV!$B$6:$D$14,3),"Thiếu",AA29))</f>
        <v>Thiếu</v>
      </c>
      <c r="BG29" s="285">
        <f t="shared" si="2"/>
        <v>29</v>
      </c>
      <c r="BH29" s="264">
        <f ca="1">OFFSET(TTinDV!$E$4,MATCH(DSUCV!C29,TTinDV!$A$5:$A$30,),)+BG29-1</f>
        <v>35</v>
      </c>
    </row>
    <row r="30" spans="1:60" s="264" customFormat="1" ht="15.75">
      <c r="A30" s="272">
        <f>IF(OR(ROW()&gt;BH30,B30=""),"",COUNTIF($C$3:C30,C30))</f>
        <v>2</v>
      </c>
      <c r="B30" s="273" t="s">
        <v>189</v>
      </c>
      <c r="C30" s="274">
        <v>5</v>
      </c>
      <c r="D30" s="275">
        <v>30175</v>
      </c>
      <c r="E30" s="276">
        <f ca="1" t="shared" si="0"/>
        <v>33</v>
      </c>
      <c r="F30" s="279"/>
      <c r="G30" s="278"/>
      <c r="H30" s="279"/>
      <c r="I30" s="279"/>
      <c r="J30" s="279"/>
      <c r="K30" s="279"/>
      <c r="L30" s="279"/>
      <c r="M30" s="279"/>
      <c r="N30" s="279"/>
      <c r="O30" s="279"/>
      <c r="P30" s="279"/>
      <c r="Q30" s="279"/>
      <c r="R30" s="279"/>
      <c r="S30" s="279"/>
      <c r="T30" s="279"/>
      <c r="U30" s="279"/>
      <c r="V30" s="279"/>
      <c r="W30" s="279"/>
      <c r="X30" s="280">
        <f ca="1">IF(ROW()&gt;TS_UCV+3,"",OFFSET(MauTH!$A$11,C30,16))</f>
        <v>0</v>
      </c>
      <c r="Y30" s="281">
        <f ca="1">IF(ROW()&gt;TS_UCV+3,"",OFFSET(MauTH!$A$11,C30,19+COUNTIF($C$4:C30,C30))+DATEDIF(D30,NOW(),"d")/10^8)</f>
        <v>0.00012321</v>
      </c>
      <c r="Z30" s="282" t="e">
        <f t="shared" si="4"/>
        <v>#DIV/0!</v>
      </c>
      <c r="AA30" s="283" t="e">
        <f ca="1" t="shared" si="1"/>
        <v>#DIV/0!</v>
      </c>
      <c r="AB30" s="284" t="str">
        <f ca="1">IF(ROW()&gt;TS_UCV+3,"",IF(MAX(INDIRECT("$X$"&amp;BG30&amp;":$X$"&amp;BH30))&lt;VLOOKUP(VLOOKUP(C30,TTinDV!$A$6:$B$50,2,),TTinDV!$B$6:$D$14,3),"Thiếu",AA30))</f>
        <v>Thiếu</v>
      </c>
      <c r="BG30" s="285">
        <f t="shared" si="2"/>
        <v>29</v>
      </c>
      <c r="BH30" s="264">
        <f ca="1">OFFSET(TTinDV!$E$4,MATCH(DSUCV!C30,TTinDV!$A$5:$A$30,),)+BG30-1</f>
        <v>35</v>
      </c>
    </row>
    <row r="31" spans="1:60" s="264" customFormat="1" ht="15.75">
      <c r="A31" s="272">
        <f>IF(OR(ROW()&gt;BH31,B31=""),"",COUNTIF($C$3:C31,C31))</f>
        <v>3</v>
      </c>
      <c r="B31" s="273" t="s">
        <v>190</v>
      </c>
      <c r="C31" s="274">
        <v>5</v>
      </c>
      <c r="D31" s="275"/>
      <c r="E31" s="276">
        <f ca="1" t="shared" si="0"/>
        <v>0</v>
      </c>
      <c r="F31" s="279"/>
      <c r="G31" s="278"/>
      <c r="H31" s="279"/>
      <c r="I31" s="279"/>
      <c r="J31" s="279"/>
      <c r="K31" s="279"/>
      <c r="L31" s="279"/>
      <c r="M31" s="279"/>
      <c r="N31" s="279"/>
      <c r="O31" s="279"/>
      <c r="P31" s="279"/>
      <c r="Q31" s="279"/>
      <c r="R31" s="279"/>
      <c r="S31" s="279"/>
      <c r="T31" s="279"/>
      <c r="U31" s="279"/>
      <c r="V31" s="279"/>
      <c r="W31" s="279"/>
      <c r="X31" s="280">
        <f ca="1">IF(ROW()&gt;TS_UCV+3,"",OFFSET(MauTH!$A$11,C31,16))</f>
        <v>0</v>
      </c>
      <c r="Y31" s="281">
        <f ca="1">IF(ROW()&gt;TS_UCV+3,"",OFFSET(MauTH!$A$11,C31,19+COUNTIF($C$4:C31,C31))+DATEDIF(D31,NOW(),"d")/10^8)</f>
        <v>0.00042496</v>
      </c>
      <c r="Z31" s="282" t="e">
        <f t="shared" si="4"/>
        <v>#DIV/0!</v>
      </c>
      <c r="AA31" s="283" t="e">
        <f ca="1" t="shared" si="1"/>
        <v>#DIV/0!</v>
      </c>
      <c r="AB31" s="284" t="str">
        <f ca="1">IF(ROW()&gt;TS_UCV+3,"",IF(MAX(INDIRECT("$X$"&amp;BG31&amp;":$X$"&amp;BH31))&lt;VLOOKUP(VLOOKUP(C31,TTinDV!$A$6:$B$50,2,),TTinDV!$B$6:$D$14,3),"Thiếu",AA31))</f>
        <v>Thiếu</v>
      </c>
      <c r="BG31" s="285">
        <f t="shared" si="2"/>
        <v>29</v>
      </c>
      <c r="BH31" s="264">
        <f ca="1">OFFSET(TTinDV!$E$4,MATCH(DSUCV!C31,TTinDV!$A$5:$A$30,),)+BG31-1</f>
        <v>35</v>
      </c>
    </row>
    <row r="32" spans="1:60" s="264" customFormat="1" ht="15.75">
      <c r="A32" s="272">
        <f>IF(OR(ROW()&gt;BH32,B32=""),"",COUNTIF($C$3:C32,C32))</f>
        <v>4</v>
      </c>
      <c r="B32" s="273" t="s">
        <v>191</v>
      </c>
      <c r="C32" s="274">
        <v>5</v>
      </c>
      <c r="D32" s="275">
        <v>22951</v>
      </c>
      <c r="E32" s="276">
        <f ca="1" t="shared" si="0"/>
        <v>53</v>
      </c>
      <c r="F32" s="279"/>
      <c r="G32" s="278"/>
      <c r="H32" s="279"/>
      <c r="I32" s="279"/>
      <c r="J32" s="279"/>
      <c r="K32" s="279"/>
      <c r="L32" s="279"/>
      <c r="M32" s="279"/>
      <c r="N32" s="279"/>
      <c r="O32" s="279"/>
      <c r="P32" s="279"/>
      <c r="Q32" s="279"/>
      <c r="R32" s="279"/>
      <c r="S32" s="279"/>
      <c r="T32" s="279"/>
      <c r="U32" s="279"/>
      <c r="V32" s="279"/>
      <c r="W32" s="279"/>
      <c r="X32" s="280">
        <f ca="1">IF(ROW()&gt;TS_UCV+3,"",OFFSET(MauTH!$A$11,C32,16))</f>
        <v>0</v>
      </c>
      <c r="Y32" s="281">
        <f ca="1">IF(ROW()&gt;TS_UCV+3,"",OFFSET(MauTH!$A$11,C32,19+COUNTIF($C$4:C32,C32))+DATEDIF(D32,NOW(),"d")/10^8)</f>
        <v>0.00019545</v>
      </c>
      <c r="Z32" s="282" t="e">
        <f t="shared" si="4"/>
        <v>#DIV/0!</v>
      </c>
      <c r="AA32" s="283" t="e">
        <f ca="1" t="shared" si="1"/>
        <v>#DIV/0!</v>
      </c>
      <c r="AB32" s="284" t="str">
        <f ca="1">IF(ROW()&gt;TS_UCV+3,"",IF(MAX(INDIRECT("$X$"&amp;BG32&amp;":$X$"&amp;BH32))&lt;VLOOKUP(VLOOKUP(C32,TTinDV!$A$6:$B$50,2,),TTinDV!$B$6:$D$14,3),"Thiếu",AA32))</f>
        <v>Thiếu</v>
      </c>
      <c r="BG32" s="285">
        <f t="shared" si="2"/>
        <v>29</v>
      </c>
      <c r="BH32" s="264">
        <f ca="1">OFFSET(TTinDV!$E$4,MATCH(DSUCV!C32,TTinDV!$A$5:$A$30,),)+BG32-1</f>
        <v>35</v>
      </c>
    </row>
    <row r="33" spans="1:60" s="264" customFormat="1" ht="15.75">
      <c r="A33" s="272">
        <f>IF(OR(ROW()&gt;BH33,B33=""),"",COUNTIF($C$3:C33,C33))</f>
        <v>5</v>
      </c>
      <c r="B33" s="273" t="s">
        <v>192</v>
      </c>
      <c r="C33" s="274">
        <v>5</v>
      </c>
      <c r="D33" s="275">
        <v>22952</v>
      </c>
      <c r="E33" s="276">
        <f ca="1" t="shared" si="0"/>
        <v>53</v>
      </c>
      <c r="F33" s="279"/>
      <c r="G33" s="278"/>
      <c r="H33" s="279"/>
      <c r="I33" s="279"/>
      <c r="J33" s="316"/>
      <c r="K33" s="279"/>
      <c r="L33" s="279"/>
      <c r="M33" s="279"/>
      <c r="N33" s="279"/>
      <c r="O33" s="279"/>
      <c r="P33" s="279"/>
      <c r="Q33" s="279"/>
      <c r="R33" s="279"/>
      <c r="S33" s="279"/>
      <c r="T33" s="279"/>
      <c r="U33" s="279"/>
      <c r="V33" s="279"/>
      <c r="W33" s="279"/>
      <c r="X33" s="280">
        <f ca="1">IF(ROW()&gt;TS_UCV+3,"",OFFSET(MauTH!$A$11,C33,16))</f>
        <v>0</v>
      </c>
      <c r="Y33" s="281">
        <f ca="1">IF(ROW()&gt;TS_UCV+3,"",OFFSET(MauTH!$A$11,C33,19+COUNTIF($C$4:C33,C33))+DATEDIF(D33,NOW(),"d")/10^8)</f>
        <v>0.00019544</v>
      </c>
      <c r="Z33" s="282" t="e">
        <f t="shared" si="4"/>
        <v>#DIV/0!</v>
      </c>
      <c r="AA33" s="283" t="e">
        <f ca="1" t="shared" si="1"/>
        <v>#DIV/0!</v>
      </c>
      <c r="AB33" s="284" t="str">
        <f ca="1">IF(ROW()&gt;TS_UCV+3,"",IF(MAX(INDIRECT("$X$"&amp;BG33&amp;":$X$"&amp;BH33))&lt;VLOOKUP(VLOOKUP(C33,TTinDV!$A$6:$B$50,2,),TTinDV!$B$6:$D$14,3),"Thiếu",AA33))</f>
        <v>Thiếu</v>
      </c>
      <c r="BG33" s="285">
        <f t="shared" si="2"/>
        <v>29</v>
      </c>
      <c r="BH33" s="264">
        <f ca="1">OFFSET(TTinDV!$E$4,MATCH(DSUCV!C33,TTinDV!$A$5:$A$30,),)+BG33-1</f>
        <v>35</v>
      </c>
    </row>
    <row r="34" spans="1:60" s="264" customFormat="1" ht="15.75">
      <c r="A34" s="272">
        <f>IF(OR(ROW()&gt;BH34,B34=""),"",COUNTIF($C$3:C34,C34))</f>
        <v>6</v>
      </c>
      <c r="B34" s="273" t="s">
        <v>193</v>
      </c>
      <c r="C34" s="274">
        <v>5</v>
      </c>
      <c r="D34" s="275"/>
      <c r="E34" s="276">
        <f ca="1" t="shared" si="0"/>
        <v>0</v>
      </c>
      <c r="F34" s="279"/>
      <c r="G34" s="278"/>
      <c r="H34" s="279"/>
      <c r="I34" s="279"/>
      <c r="J34" s="279"/>
      <c r="K34" s="279"/>
      <c r="L34" s="279"/>
      <c r="M34" s="279"/>
      <c r="N34" s="279"/>
      <c r="O34" s="279"/>
      <c r="P34" s="279"/>
      <c r="Q34" s="279"/>
      <c r="R34" s="279"/>
      <c r="S34" s="279"/>
      <c r="T34" s="279"/>
      <c r="U34" s="279"/>
      <c r="V34" s="279"/>
      <c r="W34" s="279"/>
      <c r="X34" s="280">
        <f ca="1">IF(ROW()&gt;TS_UCV+3,"",OFFSET(MauTH!$A$11,C34,16))</f>
        <v>0</v>
      </c>
      <c r="Y34" s="281">
        <f ca="1">IF(ROW()&gt;TS_UCV+3,"",OFFSET(MauTH!$A$11,C34,19+COUNTIF($C$4:C34,C34))+DATEDIF(D34,NOW(),"d")/10^8)</f>
        <v>0.00042496</v>
      </c>
      <c r="Z34" s="282" t="e">
        <f t="shared" si="4"/>
        <v>#DIV/0!</v>
      </c>
      <c r="AA34" s="283" t="e">
        <f ca="1" t="shared" si="1"/>
        <v>#DIV/0!</v>
      </c>
      <c r="AB34" s="284" t="str">
        <f ca="1">IF(ROW()&gt;TS_UCV+3,"",IF(MAX(INDIRECT("$X$"&amp;BG34&amp;":$X$"&amp;BH34))&lt;VLOOKUP(VLOOKUP(C34,TTinDV!$A$6:$B$50,2,),TTinDV!$B$6:$D$14,3),"Thiếu",AA34))</f>
        <v>Thiếu</v>
      </c>
      <c r="BG34" s="285">
        <f t="shared" si="2"/>
        <v>29</v>
      </c>
      <c r="BH34" s="264">
        <f ca="1">OFFSET(TTinDV!$E$4,MATCH(DSUCV!C34,TTinDV!$A$5:$A$30,),)+BG34-1</f>
        <v>35</v>
      </c>
    </row>
    <row r="35" spans="1:60" s="264" customFormat="1" ht="15.75">
      <c r="A35" s="272">
        <f>IF(OR(ROW()&gt;BH35,B35=""),"",COUNTIF($C$3:C35,C35))</f>
        <v>7</v>
      </c>
      <c r="B35" s="273" t="s">
        <v>194</v>
      </c>
      <c r="C35" s="274">
        <v>5</v>
      </c>
      <c r="D35" s="275"/>
      <c r="E35" s="276">
        <f ca="1" t="shared" si="0"/>
        <v>0</v>
      </c>
      <c r="F35" s="279"/>
      <c r="G35" s="278"/>
      <c r="H35" s="279"/>
      <c r="I35" s="279"/>
      <c r="J35" s="279"/>
      <c r="K35" s="279"/>
      <c r="L35" s="279"/>
      <c r="M35" s="279"/>
      <c r="N35" s="279"/>
      <c r="O35" s="279"/>
      <c r="P35" s="279"/>
      <c r="Q35" s="279"/>
      <c r="R35" s="279"/>
      <c r="S35" s="279"/>
      <c r="T35" s="279"/>
      <c r="U35" s="279"/>
      <c r="V35" s="279"/>
      <c r="W35" s="279"/>
      <c r="X35" s="280">
        <f ca="1">IF(ROW()&gt;TS_UCV+3,"",OFFSET(MauTH!$A$11,C35,16))</f>
        <v>0</v>
      </c>
      <c r="Y35" s="281">
        <f ca="1">IF(ROW()&gt;TS_UCV+3,"",OFFSET(MauTH!$A$11,C35,19+COUNTIF($C$4:C35,C35))+DATEDIF(D35,NOW(),"d")/10^8)</f>
        <v>0.00042496</v>
      </c>
      <c r="Z35" s="282" t="e">
        <f t="shared" si="4"/>
        <v>#DIV/0!</v>
      </c>
      <c r="AA35" s="283" t="e">
        <f ca="1" t="shared" si="1"/>
        <v>#DIV/0!</v>
      </c>
      <c r="AB35" s="284" t="str">
        <f ca="1">IF(ROW()&gt;TS_UCV+3,"",IF(MAX(INDIRECT("$X$"&amp;BG35&amp;":$X$"&amp;BH35))&lt;VLOOKUP(VLOOKUP(C35,TTinDV!$A$6:$B$50,2,),TTinDV!$B$6:$D$14,3),"Thiếu",AA35))</f>
        <v>Thiếu</v>
      </c>
      <c r="BG35" s="285">
        <f t="shared" si="2"/>
        <v>29</v>
      </c>
      <c r="BH35" s="264">
        <f ca="1">OFFSET(TTinDV!$E$4,MATCH(DSUCV!C35,TTinDV!$A$5:$A$30,),)+BG35-1</f>
        <v>35</v>
      </c>
    </row>
    <row r="36" spans="1:60" s="264" customFormat="1" ht="15.75">
      <c r="A36" s="272">
        <f>IF(OR(ROW()&gt;BH36,B36=""),"",COUNTIF($C$3:C36,C36))</f>
        <v>1</v>
      </c>
      <c r="B36" s="273" t="s">
        <v>195</v>
      </c>
      <c r="C36" s="274">
        <v>6</v>
      </c>
      <c r="D36" s="275"/>
      <c r="E36" s="276">
        <f aca="true" ca="1" t="shared" si="5" ref="E36:E67">IF(D36&lt;&gt;"",DATEDIF(D36,NOW(),"y"),0)</f>
        <v>0</v>
      </c>
      <c r="F36" s="279"/>
      <c r="G36" s="278"/>
      <c r="H36" s="279"/>
      <c r="I36" s="279"/>
      <c r="J36" s="279"/>
      <c r="K36" s="279"/>
      <c r="L36" s="279"/>
      <c r="M36" s="279"/>
      <c r="N36" s="279"/>
      <c r="O36" s="279"/>
      <c r="P36" s="279"/>
      <c r="Q36" s="279"/>
      <c r="R36" s="279"/>
      <c r="S36" s="279"/>
      <c r="T36" s="279"/>
      <c r="U36" s="279"/>
      <c r="V36" s="279"/>
      <c r="W36" s="279"/>
      <c r="X36" s="280">
        <f ca="1">IF(ROW()&gt;TS_UCV+3,"",OFFSET(MauTH!$A$11,C36,16))</f>
        <v>0</v>
      </c>
      <c r="Y36" s="281">
        <f ca="1">IF(ROW()&gt;TS_UCV+3,"",OFFSET(MauTH!$A$11,C36,19+COUNTIF($C$4:C36,C36))+DATEDIF(D36,NOW(),"d")/10^8)</f>
        <v>0.00042496</v>
      </c>
      <c r="Z36" s="282" t="e">
        <f t="shared" si="4"/>
        <v>#DIV/0!</v>
      </c>
      <c r="AA36" s="283" t="e">
        <f aca="true" ca="1" t="shared" si="6" ref="AA36:AA67">IF(ROW()&gt;TS_UCV+3,"",IF(Z36&gt;0.5,RANK(Y36,INDIRECT("$Y$"&amp;BG36&amp;":$Y$"&amp;BH36),),""))</f>
        <v>#DIV/0!</v>
      </c>
      <c r="AB36" s="284" t="str">
        <f ca="1">IF(ROW()&gt;TS_UCV+3,"",IF(MAX(INDIRECT("$X$"&amp;BG36&amp;":$X$"&amp;BH36))&lt;VLOOKUP(VLOOKUP(C36,TTinDV!$A$6:$B$50,2,),TTinDV!$B$6:$D$14,3),"Thiếu",AA36))</f>
        <v>Thiếu</v>
      </c>
      <c r="BG36" s="285">
        <f aca="true" t="shared" si="7" ref="BG36:BG71">IF(C36=C35,BG35,BH35+1)</f>
        <v>36</v>
      </c>
      <c r="BH36" s="264">
        <f ca="1">OFFSET(TTinDV!$E$4,MATCH(DSUCV!C36,TTinDV!$A$5:$A$30,),)+BG36-1</f>
        <v>42</v>
      </c>
    </row>
    <row r="37" spans="1:60" s="264" customFormat="1" ht="15.75">
      <c r="A37" s="272">
        <f>IF(OR(ROW()&gt;BH37,B37=""),"",COUNTIF($C$3:C37,C37))</f>
        <v>2</v>
      </c>
      <c r="B37" s="273" t="s">
        <v>196</v>
      </c>
      <c r="C37" s="274">
        <v>6</v>
      </c>
      <c r="D37" s="275"/>
      <c r="E37" s="276">
        <f ca="1" t="shared" si="5"/>
        <v>0</v>
      </c>
      <c r="F37" s="279"/>
      <c r="G37" s="278"/>
      <c r="H37" s="279"/>
      <c r="I37" s="279"/>
      <c r="J37" s="279"/>
      <c r="K37" s="279"/>
      <c r="L37" s="279"/>
      <c r="M37" s="279"/>
      <c r="N37" s="279"/>
      <c r="O37" s="279"/>
      <c r="P37" s="279"/>
      <c r="Q37" s="279"/>
      <c r="R37" s="279"/>
      <c r="S37" s="279"/>
      <c r="T37" s="279"/>
      <c r="U37" s="279"/>
      <c r="V37" s="279"/>
      <c r="W37" s="279"/>
      <c r="X37" s="280">
        <f ca="1">IF(ROW()&gt;TS_UCV+3,"",OFFSET(MauTH!$A$11,C37,16))</f>
        <v>0</v>
      </c>
      <c r="Y37" s="281">
        <f ca="1">IF(ROW()&gt;TS_UCV+3,"",OFFSET(MauTH!$A$11,C37,19+COUNTIF($C$4:C37,C37))+DATEDIF(D37,NOW(),"d")/10^8)</f>
        <v>0.00042496</v>
      </c>
      <c r="Z37" s="282" t="e">
        <f t="shared" si="4"/>
        <v>#DIV/0!</v>
      </c>
      <c r="AA37" s="283" t="e">
        <f ca="1" t="shared" si="6"/>
        <v>#DIV/0!</v>
      </c>
      <c r="AB37" s="284" t="str">
        <f ca="1">IF(ROW()&gt;TS_UCV+3,"",IF(MAX(INDIRECT("$X$"&amp;BG37&amp;":$X$"&amp;BH37))&lt;VLOOKUP(VLOOKUP(C37,TTinDV!$A$6:$B$50,2,),TTinDV!$B$6:$D$14,3),"Thiếu",AA37))</f>
        <v>Thiếu</v>
      </c>
      <c r="BG37" s="285">
        <f t="shared" si="7"/>
        <v>36</v>
      </c>
      <c r="BH37" s="264">
        <f ca="1">OFFSET(TTinDV!$E$4,MATCH(DSUCV!C37,TTinDV!$A$5:$A$30,),)+BG37-1</f>
        <v>42</v>
      </c>
    </row>
    <row r="38" spans="1:60" s="264" customFormat="1" ht="15.75">
      <c r="A38" s="272">
        <f>IF(OR(ROW()&gt;BH38,B38=""),"",COUNTIF($C$3:C38,C38))</f>
        <v>3</v>
      </c>
      <c r="B38" s="273" t="s">
        <v>197</v>
      </c>
      <c r="C38" s="274">
        <v>6</v>
      </c>
      <c r="D38" s="275"/>
      <c r="E38" s="276">
        <f ca="1" t="shared" si="5"/>
        <v>0</v>
      </c>
      <c r="F38" s="279"/>
      <c r="G38" s="278"/>
      <c r="H38" s="279"/>
      <c r="I38" s="279"/>
      <c r="J38" s="279"/>
      <c r="K38" s="279"/>
      <c r="L38" s="279"/>
      <c r="M38" s="279"/>
      <c r="N38" s="279"/>
      <c r="O38" s="279"/>
      <c r="P38" s="279"/>
      <c r="Q38" s="279"/>
      <c r="R38" s="279"/>
      <c r="S38" s="279"/>
      <c r="T38" s="279"/>
      <c r="U38" s="279"/>
      <c r="V38" s="279"/>
      <c r="W38" s="279"/>
      <c r="X38" s="280">
        <f ca="1">IF(ROW()&gt;TS_UCV+3,"",OFFSET(MauTH!$A$11,C38,16))</f>
        <v>0</v>
      </c>
      <c r="Y38" s="281">
        <f ca="1">IF(ROW()&gt;TS_UCV+3,"",OFFSET(MauTH!$A$11,C38,19+COUNTIF($C$4:C38,C38))+DATEDIF(D38,NOW(),"d")/10^8)</f>
        <v>0.00042496</v>
      </c>
      <c r="Z38" s="282" t="e">
        <f t="shared" si="4"/>
        <v>#DIV/0!</v>
      </c>
      <c r="AA38" s="283" t="e">
        <f ca="1" t="shared" si="6"/>
        <v>#DIV/0!</v>
      </c>
      <c r="AB38" s="284" t="str">
        <f ca="1">IF(ROW()&gt;TS_UCV+3,"",IF(MAX(INDIRECT("$X$"&amp;BG38&amp;":$X$"&amp;BH38))&lt;VLOOKUP(VLOOKUP(C38,TTinDV!$A$6:$B$50,2,),TTinDV!$B$6:$D$14,3),"Thiếu",AA38))</f>
        <v>Thiếu</v>
      </c>
      <c r="BG38" s="285">
        <f t="shared" si="7"/>
        <v>36</v>
      </c>
      <c r="BH38" s="264">
        <f ca="1">OFFSET(TTinDV!$E$4,MATCH(DSUCV!C38,TTinDV!$A$5:$A$30,),)+BG38-1</f>
        <v>42</v>
      </c>
    </row>
    <row r="39" spans="1:60" s="264" customFormat="1" ht="15.75">
      <c r="A39" s="272">
        <f>IF(OR(ROW()&gt;BH39,B39=""),"",COUNTIF($C$3:C39,C39))</f>
        <v>4</v>
      </c>
      <c r="B39" s="273" t="s">
        <v>198</v>
      </c>
      <c r="C39" s="274">
        <v>6</v>
      </c>
      <c r="D39" s="275"/>
      <c r="E39" s="276">
        <f ca="1" t="shared" si="5"/>
        <v>0</v>
      </c>
      <c r="F39" s="279"/>
      <c r="G39" s="278"/>
      <c r="H39" s="279"/>
      <c r="I39" s="279"/>
      <c r="J39" s="279"/>
      <c r="K39" s="279"/>
      <c r="L39" s="279"/>
      <c r="M39" s="279"/>
      <c r="N39" s="279"/>
      <c r="O39" s="279"/>
      <c r="P39" s="279"/>
      <c r="Q39" s="279"/>
      <c r="R39" s="279"/>
      <c r="S39" s="279"/>
      <c r="T39" s="279"/>
      <c r="U39" s="279"/>
      <c r="V39" s="279"/>
      <c r="W39" s="279"/>
      <c r="X39" s="280">
        <f ca="1">IF(ROW()&gt;TS_UCV+3,"",OFFSET(MauTH!$A$11,C39,16))</f>
        <v>0</v>
      </c>
      <c r="Y39" s="281">
        <f ca="1">IF(ROW()&gt;TS_UCV+3,"",OFFSET(MauTH!$A$11,C39,19+COUNTIF($C$4:C39,C39))+DATEDIF(D39,NOW(),"d")/10^8)</f>
        <v>0.00042496</v>
      </c>
      <c r="Z39" s="282" t="e">
        <f t="shared" si="4"/>
        <v>#DIV/0!</v>
      </c>
      <c r="AA39" s="283" t="e">
        <f ca="1" t="shared" si="6"/>
        <v>#DIV/0!</v>
      </c>
      <c r="AB39" s="284" t="str">
        <f ca="1">IF(ROW()&gt;TS_UCV+3,"",IF(MAX(INDIRECT("$X$"&amp;BG39&amp;":$X$"&amp;BH39))&lt;VLOOKUP(VLOOKUP(C39,TTinDV!$A$6:$B$50,2,),TTinDV!$B$6:$D$14,3),"Thiếu",AA39))</f>
        <v>Thiếu</v>
      </c>
      <c r="BG39" s="285">
        <f t="shared" si="7"/>
        <v>36</v>
      </c>
      <c r="BH39" s="264">
        <f ca="1">OFFSET(TTinDV!$E$4,MATCH(DSUCV!C39,TTinDV!$A$5:$A$30,),)+BG39-1</f>
        <v>42</v>
      </c>
    </row>
    <row r="40" spans="1:60" s="264" customFormat="1" ht="15.75">
      <c r="A40" s="272">
        <f>IF(OR(ROW()&gt;BH40,B40=""),"",COUNTIF($C$3:C40,C40))</f>
        <v>5</v>
      </c>
      <c r="B40" s="273" t="s">
        <v>199</v>
      </c>
      <c r="C40" s="274">
        <v>6</v>
      </c>
      <c r="D40" s="275"/>
      <c r="E40" s="276">
        <f ca="1" t="shared" si="5"/>
        <v>0</v>
      </c>
      <c r="F40" s="279"/>
      <c r="G40" s="278"/>
      <c r="H40" s="279"/>
      <c r="I40" s="279"/>
      <c r="J40" s="279"/>
      <c r="K40" s="279"/>
      <c r="L40" s="279"/>
      <c r="M40" s="279"/>
      <c r="N40" s="279"/>
      <c r="O40" s="279"/>
      <c r="P40" s="279"/>
      <c r="Q40" s="279"/>
      <c r="R40" s="279"/>
      <c r="S40" s="279"/>
      <c r="T40" s="279"/>
      <c r="U40" s="279"/>
      <c r="V40" s="279"/>
      <c r="W40" s="279"/>
      <c r="X40" s="280">
        <f ca="1">IF(ROW()&gt;TS_UCV+3,"",OFFSET(MauTH!$A$11,C40,16))</f>
        <v>0</v>
      </c>
      <c r="Y40" s="281">
        <f ca="1">IF(ROW()&gt;TS_UCV+3,"",OFFSET(MauTH!$A$11,C40,19+COUNTIF($C$4:C40,C40))+DATEDIF(D40,NOW(),"d")/10^8)</f>
        <v>0.00042496</v>
      </c>
      <c r="Z40" s="282" t="e">
        <f t="shared" si="4"/>
        <v>#DIV/0!</v>
      </c>
      <c r="AA40" s="283" t="e">
        <f ca="1" t="shared" si="6"/>
        <v>#DIV/0!</v>
      </c>
      <c r="AB40" s="284" t="str">
        <f ca="1">IF(ROW()&gt;TS_UCV+3,"",IF(MAX(INDIRECT("$X$"&amp;BG40&amp;":$X$"&amp;BH40))&lt;VLOOKUP(VLOOKUP(C40,TTinDV!$A$6:$B$50,2,),TTinDV!$B$6:$D$14,3),"Thiếu",AA40))</f>
        <v>Thiếu</v>
      </c>
      <c r="BG40" s="285">
        <f t="shared" si="7"/>
        <v>36</v>
      </c>
      <c r="BH40" s="264">
        <f ca="1">OFFSET(TTinDV!$E$4,MATCH(DSUCV!C40,TTinDV!$A$5:$A$30,),)+BG40-1</f>
        <v>42</v>
      </c>
    </row>
    <row r="41" spans="1:60" s="264" customFormat="1" ht="15.75">
      <c r="A41" s="272">
        <f>IF(OR(ROW()&gt;BH41,B41=""),"",COUNTIF($C$3:C41,C41))</f>
        <v>6</v>
      </c>
      <c r="B41" s="273" t="s">
        <v>200</v>
      </c>
      <c r="C41" s="274">
        <v>6</v>
      </c>
      <c r="D41" s="275"/>
      <c r="E41" s="276">
        <f ca="1" t="shared" si="5"/>
        <v>0</v>
      </c>
      <c r="F41" s="279"/>
      <c r="G41" s="278"/>
      <c r="H41" s="279"/>
      <c r="I41" s="279"/>
      <c r="J41" s="279"/>
      <c r="K41" s="279"/>
      <c r="L41" s="279"/>
      <c r="M41" s="279"/>
      <c r="N41" s="279"/>
      <c r="O41" s="279"/>
      <c r="P41" s="279"/>
      <c r="Q41" s="279"/>
      <c r="R41" s="279"/>
      <c r="S41" s="279"/>
      <c r="T41" s="279"/>
      <c r="U41" s="279"/>
      <c r="V41" s="279"/>
      <c r="W41" s="279"/>
      <c r="X41" s="280">
        <f ca="1">IF(ROW()&gt;TS_UCV+3,"",OFFSET(MauTH!$A$11,C41,16))</f>
        <v>0</v>
      </c>
      <c r="Y41" s="281">
        <f ca="1">IF(ROW()&gt;TS_UCV+3,"",OFFSET(MauTH!$A$11,C41,19+COUNTIF($C$4:C41,C41))+DATEDIF(D41,NOW(),"d")/10^8)</f>
        <v>0.00042496</v>
      </c>
      <c r="Z41" s="282" t="e">
        <f t="shared" si="4"/>
        <v>#DIV/0!</v>
      </c>
      <c r="AA41" s="283" t="e">
        <f ca="1" t="shared" si="6"/>
        <v>#DIV/0!</v>
      </c>
      <c r="AB41" s="284" t="str">
        <f ca="1">IF(ROW()&gt;TS_UCV+3,"",IF(MAX(INDIRECT("$X$"&amp;BG41&amp;":$X$"&amp;BH41))&lt;VLOOKUP(VLOOKUP(C41,TTinDV!$A$6:$B$50,2,),TTinDV!$B$6:$D$14,3),"Thiếu",AA41))</f>
        <v>Thiếu</v>
      </c>
      <c r="BG41" s="285">
        <f t="shared" si="7"/>
        <v>36</v>
      </c>
      <c r="BH41" s="264">
        <f ca="1">OFFSET(TTinDV!$E$4,MATCH(DSUCV!C41,TTinDV!$A$5:$A$30,),)+BG41-1</f>
        <v>42</v>
      </c>
    </row>
    <row r="42" spans="1:60" s="264" customFormat="1" ht="15.75">
      <c r="A42" s="272">
        <f>IF(OR(ROW()&gt;BH42,B42=""),"",COUNTIF($C$3:C42,C42))</f>
        <v>7</v>
      </c>
      <c r="B42" s="273" t="s">
        <v>201</v>
      </c>
      <c r="C42" s="274">
        <v>6</v>
      </c>
      <c r="D42" s="275"/>
      <c r="E42" s="276">
        <f ca="1" t="shared" si="5"/>
        <v>0</v>
      </c>
      <c r="F42" s="279"/>
      <c r="G42" s="278"/>
      <c r="H42" s="279"/>
      <c r="I42" s="279"/>
      <c r="J42" s="279"/>
      <c r="K42" s="279"/>
      <c r="L42" s="279"/>
      <c r="M42" s="279"/>
      <c r="N42" s="279"/>
      <c r="O42" s="279"/>
      <c r="P42" s="279"/>
      <c r="Q42" s="279"/>
      <c r="R42" s="279"/>
      <c r="S42" s="279"/>
      <c r="T42" s="279"/>
      <c r="U42" s="279"/>
      <c r="V42" s="279"/>
      <c r="W42" s="279"/>
      <c r="X42" s="280">
        <f ca="1">IF(ROW()&gt;TS_UCV+3,"",OFFSET(MauTH!$A$11,C42,16))</f>
        <v>0</v>
      </c>
      <c r="Y42" s="281">
        <f ca="1">IF(ROW()&gt;TS_UCV+3,"",OFFSET(MauTH!$A$11,C42,19+COUNTIF($C$4:C42,C42))+DATEDIF(D42,NOW(),"d")/10^8)</f>
        <v>0.00042496</v>
      </c>
      <c r="Z42" s="282" t="e">
        <f t="shared" si="4"/>
        <v>#DIV/0!</v>
      </c>
      <c r="AA42" s="283" t="e">
        <f ca="1" t="shared" si="6"/>
        <v>#DIV/0!</v>
      </c>
      <c r="AB42" s="284" t="str">
        <f ca="1">IF(ROW()&gt;TS_UCV+3,"",IF(MAX(INDIRECT("$X$"&amp;BG42&amp;":$X$"&amp;BH42))&lt;VLOOKUP(VLOOKUP(C42,TTinDV!$A$6:$B$50,2,),TTinDV!$B$6:$D$14,3),"Thiếu",AA42))</f>
        <v>Thiếu</v>
      </c>
      <c r="BG42" s="285">
        <f t="shared" si="7"/>
        <v>36</v>
      </c>
      <c r="BH42" s="264">
        <f ca="1">OFFSET(TTinDV!$E$4,MATCH(DSUCV!C42,TTinDV!$A$5:$A$30,),)+BG42-1</f>
        <v>42</v>
      </c>
    </row>
    <row r="43" spans="1:60" s="264" customFormat="1" ht="15.75">
      <c r="A43" s="272">
        <f>IF(OR(ROW()&gt;BH43,B43=""),"",COUNTIF($C$3:C43,C43))</f>
        <v>1</v>
      </c>
      <c r="B43" s="273" t="s">
        <v>202</v>
      </c>
      <c r="C43" s="274">
        <v>7</v>
      </c>
      <c r="D43" s="275"/>
      <c r="E43" s="276">
        <f ca="1" t="shared" si="5"/>
        <v>0</v>
      </c>
      <c r="F43" s="279"/>
      <c r="G43" s="278"/>
      <c r="H43" s="279"/>
      <c r="I43" s="279"/>
      <c r="J43" s="279"/>
      <c r="K43" s="279"/>
      <c r="L43" s="279"/>
      <c r="M43" s="279"/>
      <c r="N43" s="279"/>
      <c r="O43" s="279"/>
      <c r="P43" s="279"/>
      <c r="Q43" s="279"/>
      <c r="R43" s="279"/>
      <c r="S43" s="279"/>
      <c r="T43" s="279"/>
      <c r="U43" s="279"/>
      <c r="V43" s="279"/>
      <c r="W43" s="279"/>
      <c r="X43" s="280">
        <f ca="1">IF(ROW()&gt;TS_UCV+3,"",OFFSET(MauTH!$A$11,C43,16))</f>
        <v>0</v>
      </c>
      <c r="Y43" s="281">
        <f ca="1">IF(ROW()&gt;TS_UCV+3,"",OFFSET(MauTH!$A$11,C43,19+COUNTIF($C$4:C43,C43))+DATEDIF(D43,NOW(),"d")/10^8)</f>
        <v>0.00042496</v>
      </c>
      <c r="Z43" s="282" t="e">
        <f t="shared" si="4"/>
        <v>#DIV/0!</v>
      </c>
      <c r="AA43" s="283" t="e">
        <f ca="1" t="shared" si="6"/>
        <v>#DIV/0!</v>
      </c>
      <c r="AB43" s="284" t="str">
        <f ca="1">IF(ROW()&gt;TS_UCV+3,"",IF(MAX(INDIRECT("$X$"&amp;BG43&amp;":$X$"&amp;BH43))&lt;VLOOKUP(VLOOKUP(C43,TTinDV!$A$6:$B$50,2,),TTinDV!$B$6:$D$14,3),"Thiếu",AA43))</f>
        <v>Thiếu</v>
      </c>
      <c r="BG43" s="285">
        <f t="shared" si="7"/>
        <v>43</v>
      </c>
      <c r="BH43" s="264">
        <f ca="1">OFFSET(TTinDV!$E$4,MATCH(DSUCV!C43,TTinDV!$A$5:$A$30,),)+BG43-1</f>
        <v>49</v>
      </c>
    </row>
    <row r="44" spans="1:60" s="264" customFormat="1" ht="15.75">
      <c r="A44" s="272">
        <f>IF(OR(ROW()&gt;BH44,B44=""),"",COUNTIF($C$3:C44,C44))</f>
        <v>2</v>
      </c>
      <c r="B44" s="273" t="s">
        <v>203</v>
      </c>
      <c r="C44" s="274">
        <v>7</v>
      </c>
      <c r="D44" s="275"/>
      <c r="E44" s="276">
        <f ca="1" t="shared" si="5"/>
        <v>0</v>
      </c>
      <c r="F44" s="279"/>
      <c r="G44" s="278"/>
      <c r="H44" s="279"/>
      <c r="I44" s="279"/>
      <c r="J44" s="279"/>
      <c r="K44" s="279"/>
      <c r="L44" s="279"/>
      <c r="M44" s="279"/>
      <c r="N44" s="279"/>
      <c r="O44" s="279"/>
      <c r="P44" s="279"/>
      <c r="Q44" s="279"/>
      <c r="R44" s="279"/>
      <c r="S44" s="279"/>
      <c r="T44" s="279"/>
      <c r="U44" s="279"/>
      <c r="V44" s="279"/>
      <c r="W44" s="279"/>
      <c r="X44" s="280">
        <f ca="1">IF(ROW()&gt;TS_UCV+3,"",OFFSET(MauTH!$A$11,C44,16))</f>
        <v>0</v>
      </c>
      <c r="Y44" s="281">
        <f ca="1">IF(ROW()&gt;TS_UCV+3,"",OFFSET(MauTH!$A$11,C44,19+COUNTIF($C$4:C44,C44))+DATEDIF(D44,NOW(),"d")/10^8)</f>
        <v>0.00042496</v>
      </c>
      <c r="Z44" s="282" t="e">
        <f t="shared" si="4"/>
        <v>#DIV/0!</v>
      </c>
      <c r="AA44" s="283" t="e">
        <f ca="1" t="shared" si="6"/>
        <v>#DIV/0!</v>
      </c>
      <c r="AB44" s="284" t="str">
        <f ca="1">IF(ROW()&gt;TS_UCV+3,"",IF(MAX(INDIRECT("$X$"&amp;BG44&amp;":$X$"&amp;BH44))&lt;VLOOKUP(VLOOKUP(C44,TTinDV!$A$6:$B$50,2,),TTinDV!$B$6:$D$14,3),"Thiếu",AA44))</f>
        <v>Thiếu</v>
      </c>
      <c r="BG44" s="285">
        <f t="shared" si="7"/>
        <v>43</v>
      </c>
      <c r="BH44" s="264">
        <f ca="1">OFFSET(TTinDV!$E$4,MATCH(DSUCV!C44,TTinDV!$A$5:$A$30,),)+BG44-1</f>
        <v>49</v>
      </c>
    </row>
    <row r="45" spans="1:60" s="264" customFormat="1" ht="15.75">
      <c r="A45" s="272">
        <f>IF(OR(ROW()&gt;BH45,B45=""),"",COUNTIF($C$3:C45,C45))</f>
        <v>3</v>
      </c>
      <c r="B45" s="273" t="s">
        <v>204</v>
      </c>
      <c r="C45" s="274">
        <v>7</v>
      </c>
      <c r="D45" s="275"/>
      <c r="E45" s="276">
        <f ca="1" t="shared" si="5"/>
        <v>0</v>
      </c>
      <c r="F45" s="279"/>
      <c r="G45" s="278"/>
      <c r="H45" s="279"/>
      <c r="I45" s="279"/>
      <c r="J45" s="279"/>
      <c r="K45" s="279"/>
      <c r="L45" s="279"/>
      <c r="M45" s="279"/>
      <c r="N45" s="279"/>
      <c r="O45" s="279"/>
      <c r="P45" s="279"/>
      <c r="Q45" s="279"/>
      <c r="R45" s="279"/>
      <c r="S45" s="279"/>
      <c r="T45" s="279"/>
      <c r="U45" s="279"/>
      <c r="V45" s="279"/>
      <c r="W45" s="279"/>
      <c r="X45" s="280">
        <f ca="1">IF(ROW()&gt;TS_UCV+3,"",OFFSET(MauTH!$A$11,C45,16))</f>
        <v>0</v>
      </c>
      <c r="Y45" s="281">
        <f ca="1">IF(ROW()&gt;TS_UCV+3,"",OFFSET(MauTH!$A$11,C45,19+COUNTIF($C$4:C45,C45))+DATEDIF(D45,NOW(),"d")/10^8)</f>
        <v>0.00042496</v>
      </c>
      <c r="Z45" s="282" t="e">
        <f t="shared" si="4"/>
        <v>#DIV/0!</v>
      </c>
      <c r="AA45" s="283" t="e">
        <f ca="1" t="shared" si="6"/>
        <v>#DIV/0!</v>
      </c>
      <c r="AB45" s="284" t="str">
        <f ca="1">IF(ROW()&gt;TS_UCV+3,"",IF(MAX(INDIRECT("$X$"&amp;BG45&amp;":$X$"&amp;BH45))&lt;VLOOKUP(VLOOKUP(C45,TTinDV!$A$6:$B$50,2,),TTinDV!$B$6:$D$14,3),"Thiếu",AA45))</f>
        <v>Thiếu</v>
      </c>
      <c r="BG45" s="285">
        <f t="shared" si="7"/>
        <v>43</v>
      </c>
      <c r="BH45" s="264">
        <f ca="1">OFFSET(TTinDV!$E$4,MATCH(DSUCV!C45,TTinDV!$A$5:$A$30,),)+BG45-1</f>
        <v>49</v>
      </c>
    </row>
    <row r="46" spans="1:60" s="264" customFormat="1" ht="15.75">
      <c r="A46" s="272">
        <f>IF(OR(ROW()&gt;BH46,B46=""),"",COUNTIF($C$3:C46,C46))</f>
        <v>4</v>
      </c>
      <c r="B46" s="273" t="s">
        <v>205</v>
      </c>
      <c r="C46" s="274">
        <v>7</v>
      </c>
      <c r="D46" s="275"/>
      <c r="E46" s="276">
        <f ca="1" t="shared" si="5"/>
        <v>0</v>
      </c>
      <c r="F46" s="279"/>
      <c r="G46" s="278"/>
      <c r="H46" s="279"/>
      <c r="I46" s="279"/>
      <c r="J46" s="279"/>
      <c r="K46" s="279"/>
      <c r="L46" s="279"/>
      <c r="M46" s="279"/>
      <c r="N46" s="279"/>
      <c r="O46" s="279"/>
      <c r="P46" s="279"/>
      <c r="Q46" s="279"/>
      <c r="R46" s="279"/>
      <c r="S46" s="279"/>
      <c r="T46" s="279"/>
      <c r="U46" s="279"/>
      <c r="V46" s="279"/>
      <c r="W46" s="279"/>
      <c r="X46" s="280">
        <f ca="1">IF(ROW()&gt;TS_UCV+3,"",OFFSET(MauTH!$A$11,C46,16))</f>
        <v>0</v>
      </c>
      <c r="Y46" s="281">
        <f ca="1">IF(ROW()&gt;TS_UCV+3,"",OFFSET(MauTH!$A$11,C46,19+COUNTIF($C$4:C46,C46))+DATEDIF(D46,NOW(),"d")/10^8)</f>
        <v>0.00042496</v>
      </c>
      <c r="Z46" s="282" t="e">
        <f t="shared" si="4"/>
        <v>#DIV/0!</v>
      </c>
      <c r="AA46" s="283" t="e">
        <f ca="1" t="shared" si="6"/>
        <v>#DIV/0!</v>
      </c>
      <c r="AB46" s="284" t="str">
        <f ca="1">IF(ROW()&gt;TS_UCV+3,"",IF(MAX(INDIRECT("$X$"&amp;BG46&amp;":$X$"&amp;BH46))&lt;VLOOKUP(VLOOKUP(C46,TTinDV!$A$6:$B$50,2,),TTinDV!$B$6:$D$14,3),"Thiếu",AA46))</f>
        <v>Thiếu</v>
      </c>
      <c r="BG46" s="285">
        <f t="shared" si="7"/>
        <v>43</v>
      </c>
      <c r="BH46" s="264">
        <f ca="1">OFFSET(TTinDV!$E$4,MATCH(DSUCV!C46,TTinDV!$A$5:$A$30,),)+BG46-1</f>
        <v>49</v>
      </c>
    </row>
    <row r="47" spans="1:60" s="264" customFormat="1" ht="15.75">
      <c r="A47" s="272">
        <f>IF(OR(ROW()&gt;BH47,B47=""),"",COUNTIF($C$3:C47,C47))</f>
        <v>5</v>
      </c>
      <c r="B47" s="273" t="s">
        <v>206</v>
      </c>
      <c r="C47" s="274">
        <v>7</v>
      </c>
      <c r="D47" s="275"/>
      <c r="E47" s="276">
        <f ca="1" t="shared" si="5"/>
        <v>0</v>
      </c>
      <c r="F47" s="279"/>
      <c r="G47" s="278"/>
      <c r="H47" s="279"/>
      <c r="I47" s="279"/>
      <c r="J47" s="279"/>
      <c r="K47" s="279"/>
      <c r="L47" s="279"/>
      <c r="M47" s="279"/>
      <c r="N47" s="279"/>
      <c r="O47" s="279"/>
      <c r="P47" s="279"/>
      <c r="Q47" s="279"/>
      <c r="R47" s="279"/>
      <c r="S47" s="279"/>
      <c r="T47" s="279"/>
      <c r="U47" s="279"/>
      <c r="V47" s="279"/>
      <c r="W47" s="279"/>
      <c r="X47" s="280">
        <f ca="1">IF(ROW()&gt;TS_UCV+3,"",OFFSET(MauTH!$A$11,C47,16))</f>
        <v>0</v>
      </c>
      <c r="Y47" s="281">
        <f ca="1">IF(ROW()&gt;TS_UCV+3,"",OFFSET(MauTH!$A$11,C47,19+COUNTIF($C$4:C47,C47))+DATEDIF(D47,NOW(),"d")/10^8)</f>
        <v>0.00042496</v>
      </c>
      <c r="Z47" s="282" t="e">
        <f t="shared" si="4"/>
        <v>#DIV/0!</v>
      </c>
      <c r="AA47" s="283" t="e">
        <f ca="1" t="shared" si="6"/>
        <v>#DIV/0!</v>
      </c>
      <c r="AB47" s="284" t="str">
        <f ca="1">IF(ROW()&gt;TS_UCV+3,"",IF(MAX(INDIRECT("$X$"&amp;BG47&amp;":$X$"&amp;BH47))&lt;VLOOKUP(VLOOKUP(C47,TTinDV!$A$6:$B$50,2,),TTinDV!$B$6:$D$14,3),"Thiếu",AA47))</f>
        <v>Thiếu</v>
      </c>
      <c r="BG47" s="285">
        <f t="shared" si="7"/>
        <v>43</v>
      </c>
      <c r="BH47" s="264">
        <f ca="1">OFFSET(TTinDV!$E$4,MATCH(DSUCV!C47,TTinDV!$A$5:$A$30,),)+BG47-1</f>
        <v>49</v>
      </c>
    </row>
    <row r="48" spans="1:60" s="264" customFormat="1" ht="15.75">
      <c r="A48" s="272">
        <f>IF(OR(ROW()&gt;BH48,B48=""),"",COUNTIF($C$3:C48,C48))</f>
        <v>6</v>
      </c>
      <c r="B48" s="273" t="s">
        <v>207</v>
      </c>
      <c r="C48" s="274">
        <v>7</v>
      </c>
      <c r="D48" s="275"/>
      <c r="E48" s="276">
        <f ca="1" t="shared" si="5"/>
        <v>0</v>
      </c>
      <c r="F48" s="279"/>
      <c r="G48" s="278"/>
      <c r="H48" s="279"/>
      <c r="I48" s="279"/>
      <c r="J48" s="279"/>
      <c r="K48" s="279"/>
      <c r="L48" s="279"/>
      <c r="M48" s="279"/>
      <c r="N48" s="279"/>
      <c r="O48" s="279"/>
      <c r="P48" s="279"/>
      <c r="Q48" s="279"/>
      <c r="R48" s="279"/>
      <c r="S48" s="279"/>
      <c r="T48" s="279"/>
      <c r="U48" s="279"/>
      <c r="V48" s="279"/>
      <c r="W48" s="279"/>
      <c r="X48" s="280">
        <f ca="1">IF(ROW()&gt;TS_UCV+3,"",OFFSET(MauTH!$A$11,C48,16))</f>
        <v>0</v>
      </c>
      <c r="Y48" s="281">
        <f ca="1">IF(ROW()&gt;TS_UCV+3,"",OFFSET(MauTH!$A$11,C48,19+COUNTIF($C$4:C48,C48))+DATEDIF(D48,NOW(),"d")/10^8)</f>
        <v>0.00042496</v>
      </c>
      <c r="Z48" s="282" t="e">
        <f t="shared" si="4"/>
        <v>#DIV/0!</v>
      </c>
      <c r="AA48" s="283" t="e">
        <f ca="1" t="shared" si="6"/>
        <v>#DIV/0!</v>
      </c>
      <c r="AB48" s="284" t="str">
        <f ca="1">IF(ROW()&gt;TS_UCV+3,"",IF(MAX(INDIRECT("$X$"&amp;BG48&amp;":$X$"&amp;BH48))&lt;VLOOKUP(VLOOKUP(C48,TTinDV!$A$6:$B$50,2,),TTinDV!$B$6:$D$14,3),"Thiếu",AA48))</f>
        <v>Thiếu</v>
      </c>
      <c r="BG48" s="285">
        <f t="shared" si="7"/>
        <v>43</v>
      </c>
      <c r="BH48" s="264">
        <f ca="1">OFFSET(TTinDV!$E$4,MATCH(DSUCV!C48,TTinDV!$A$5:$A$30,),)+BG48-1</f>
        <v>49</v>
      </c>
    </row>
    <row r="49" spans="1:60" s="264" customFormat="1" ht="15.75">
      <c r="A49" s="272">
        <f>IF(OR(ROW()&gt;BH49,B49=""),"",COUNTIF($C$3:C49,C49))</f>
        <v>7</v>
      </c>
      <c r="B49" s="273" t="s">
        <v>208</v>
      </c>
      <c r="C49" s="274">
        <v>7</v>
      </c>
      <c r="D49" s="275"/>
      <c r="E49" s="276">
        <f ca="1" t="shared" si="5"/>
        <v>0</v>
      </c>
      <c r="F49" s="279"/>
      <c r="G49" s="278"/>
      <c r="H49" s="279"/>
      <c r="I49" s="279"/>
      <c r="J49" s="279"/>
      <c r="K49" s="279"/>
      <c r="L49" s="279"/>
      <c r="M49" s="279"/>
      <c r="N49" s="279"/>
      <c r="O49" s="279"/>
      <c r="P49" s="279"/>
      <c r="Q49" s="279"/>
      <c r="R49" s="279"/>
      <c r="S49" s="279"/>
      <c r="T49" s="279"/>
      <c r="U49" s="279"/>
      <c r="V49" s="279"/>
      <c r="W49" s="279"/>
      <c r="X49" s="280">
        <f ca="1">IF(ROW()&gt;TS_UCV+3,"",OFFSET(MauTH!$A$11,C49,16))</f>
        <v>0</v>
      </c>
      <c r="Y49" s="281">
        <f ca="1">IF(ROW()&gt;TS_UCV+3,"",OFFSET(MauTH!$A$11,C49,19+COUNTIF($C$4:C49,C49))+DATEDIF(D49,NOW(),"d")/10^8)</f>
        <v>0.00042496</v>
      </c>
      <c r="Z49" s="282" t="e">
        <f t="shared" si="4"/>
        <v>#DIV/0!</v>
      </c>
      <c r="AA49" s="283" t="e">
        <f ca="1" t="shared" si="6"/>
        <v>#DIV/0!</v>
      </c>
      <c r="AB49" s="284" t="str">
        <f ca="1">IF(ROW()&gt;TS_UCV+3,"",IF(MAX(INDIRECT("$X$"&amp;BG49&amp;":$X$"&amp;BH49))&lt;VLOOKUP(VLOOKUP(C49,TTinDV!$A$6:$B$50,2,),TTinDV!$B$6:$D$14,3),"Thiếu",AA49))</f>
        <v>Thiếu</v>
      </c>
      <c r="BG49" s="285">
        <f t="shared" si="7"/>
        <v>43</v>
      </c>
      <c r="BH49" s="264">
        <f ca="1">OFFSET(TTinDV!$E$4,MATCH(DSUCV!C49,TTinDV!$A$5:$A$30,),)+BG49-1</f>
        <v>49</v>
      </c>
    </row>
    <row r="50" spans="1:60" s="264" customFormat="1" ht="15.75">
      <c r="A50" s="272">
        <f>IF(OR(ROW()&gt;BH50,B50=""),"",COUNTIF($C$3:C50,C50))</f>
        <v>1</v>
      </c>
      <c r="B50" s="273" t="s">
        <v>209</v>
      </c>
      <c r="C50" s="274">
        <v>8</v>
      </c>
      <c r="D50" s="275"/>
      <c r="E50" s="276">
        <f ca="1" t="shared" si="5"/>
        <v>0</v>
      </c>
      <c r="F50" s="279"/>
      <c r="G50" s="278"/>
      <c r="H50" s="279"/>
      <c r="I50" s="279"/>
      <c r="J50" s="279"/>
      <c r="K50" s="279"/>
      <c r="L50" s="279"/>
      <c r="M50" s="279"/>
      <c r="N50" s="279"/>
      <c r="O50" s="279"/>
      <c r="P50" s="279"/>
      <c r="Q50" s="279"/>
      <c r="R50" s="279"/>
      <c r="S50" s="279"/>
      <c r="T50" s="279"/>
      <c r="U50" s="279"/>
      <c r="V50" s="279"/>
      <c r="W50" s="279"/>
      <c r="X50" s="280">
        <f ca="1">IF(ROW()&gt;TS_UCV+3,"",OFFSET(MauTH!$A$11,C50,16))</f>
        <v>0</v>
      </c>
      <c r="Y50" s="281">
        <f ca="1">IF(ROW()&gt;TS_UCV+3,"",OFFSET(MauTH!$A$11,C50,19+COUNTIF($C$4:C50,C50))+DATEDIF(D50,NOW(),"d")/10^8)</f>
        <v>0.00042496</v>
      </c>
      <c r="Z50" s="282" t="e">
        <f t="shared" si="4"/>
        <v>#DIV/0!</v>
      </c>
      <c r="AA50" s="283" t="e">
        <f ca="1" t="shared" si="6"/>
        <v>#DIV/0!</v>
      </c>
      <c r="AB50" s="284" t="str">
        <f ca="1">IF(ROW()&gt;TS_UCV+3,"",IF(MAX(INDIRECT("$X$"&amp;BG50&amp;":$X$"&amp;BH50))&lt;VLOOKUP(VLOOKUP(C50,TTinDV!$A$6:$B$50,2,),TTinDV!$B$6:$D$14,3),"Thiếu",AA50))</f>
        <v>Thiếu</v>
      </c>
      <c r="BG50" s="285">
        <f t="shared" si="7"/>
        <v>50</v>
      </c>
      <c r="BH50" s="264">
        <f ca="1">OFFSET(TTinDV!$E$4,MATCH(DSUCV!C50,TTinDV!$A$5:$A$30,),)+BG50-1</f>
        <v>54</v>
      </c>
    </row>
    <row r="51" spans="1:60" s="264" customFormat="1" ht="15.75">
      <c r="A51" s="272">
        <f>IF(OR(ROW()&gt;BH51,B51=""),"",COUNTIF($C$3:C51,C51))</f>
        <v>2</v>
      </c>
      <c r="B51" s="273" t="s">
        <v>210</v>
      </c>
      <c r="C51" s="274">
        <v>8</v>
      </c>
      <c r="D51" s="275"/>
      <c r="E51" s="276">
        <f ca="1" t="shared" si="5"/>
        <v>0</v>
      </c>
      <c r="F51" s="279"/>
      <c r="G51" s="278"/>
      <c r="H51" s="279"/>
      <c r="I51" s="279"/>
      <c r="J51" s="279"/>
      <c r="K51" s="279"/>
      <c r="L51" s="279"/>
      <c r="M51" s="279"/>
      <c r="N51" s="279"/>
      <c r="O51" s="279"/>
      <c r="P51" s="279"/>
      <c r="Q51" s="279"/>
      <c r="R51" s="279"/>
      <c r="S51" s="279"/>
      <c r="T51" s="279"/>
      <c r="U51" s="279"/>
      <c r="V51" s="279"/>
      <c r="W51" s="279"/>
      <c r="X51" s="280">
        <f ca="1">IF(ROW()&gt;TS_UCV+3,"",OFFSET(MauTH!$A$11,C51,16))</f>
        <v>0</v>
      </c>
      <c r="Y51" s="281">
        <f ca="1">IF(ROW()&gt;TS_UCV+3,"",OFFSET(MauTH!$A$11,C51,19+COUNTIF($C$4:C51,C51))+DATEDIF(D51,NOW(),"d")/10^8)</f>
        <v>0.00042496</v>
      </c>
      <c r="Z51" s="282" t="e">
        <f t="shared" si="4"/>
        <v>#DIV/0!</v>
      </c>
      <c r="AA51" s="283" t="e">
        <f ca="1" t="shared" si="6"/>
        <v>#DIV/0!</v>
      </c>
      <c r="AB51" s="284" t="str">
        <f ca="1">IF(ROW()&gt;TS_UCV+3,"",IF(MAX(INDIRECT("$X$"&amp;BG51&amp;":$X$"&amp;BH51))&lt;VLOOKUP(VLOOKUP(C51,TTinDV!$A$6:$B$50,2,),TTinDV!$B$6:$D$14,3),"Thiếu",AA51))</f>
        <v>Thiếu</v>
      </c>
      <c r="BG51" s="285">
        <f t="shared" si="7"/>
        <v>50</v>
      </c>
      <c r="BH51" s="264">
        <f ca="1">OFFSET(TTinDV!$E$4,MATCH(DSUCV!C51,TTinDV!$A$5:$A$30,),)+BG51-1</f>
        <v>54</v>
      </c>
    </row>
    <row r="52" spans="1:60" s="264" customFormat="1" ht="15.75">
      <c r="A52" s="272">
        <f>IF(OR(ROW()&gt;BH52,B52=""),"",COUNTIF($C$3:C52,C52))</f>
        <v>3</v>
      </c>
      <c r="B52" s="273" t="s">
        <v>211</v>
      </c>
      <c r="C52" s="274">
        <v>8</v>
      </c>
      <c r="D52" s="275"/>
      <c r="E52" s="276">
        <f ca="1" t="shared" si="5"/>
        <v>0</v>
      </c>
      <c r="F52" s="279"/>
      <c r="G52" s="278"/>
      <c r="H52" s="279"/>
      <c r="I52" s="279"/>
      <c r="J52" s="279"/>
      <c r="K52" s="279"/>
      <c r="L52" s="279"/>
      <c r="M52" s="279"/>
      <c r="N52" s="279"/>
      <c r="O52" s="279"/>
      <c r="P52" s="279"/>
      <c r="Q52" s="279"/>
      <c r="R52" s="279"/>
      <c r="S52" s="279"/>
      <c r="T52" s="279"/>
      <c r="U52" s="279"/>
      <c r="V52" s="279"/>
      <c r="W52" s="279"/>
      <c r="X52" s="280">
        <f ca="1">IF(ROW()&gt;TS_UCV+3,"",OFFSET(MauTH!$A$11,C52,16))</f>
        <v>0</v>
      </c>
      <c r="Y52" s="281">
        <f ca="1">IF(ROW()&gt;TS_UCV+3,"",OFFSET(MauTH!$A$11,C52,19+COUNTIF($C$4:C52,C52))+DATEDIF(D52,NOW(),"d")/10^8)</f>
        <v>0.00042496</v>
      </c>
      <c r="Z52" s="282" t="e">
        <f t="shared" si="4"/>
        <v>#DIV/0!</v>
      </c>
      <c r="AA52" s="283" t="e">
        <f ca="1" t="shared" si="6"/>
        <v>#DIV/0!</v>
      </c>
      <c r="AB52" s="284" t="str">
        <f ca="1">IF(ROW()&gt;TS_UCV+3,"",IF(MAX(INDIRECT("$X$"&amp;BG52&amp;":$X$"&amp;BH52))&lt;VLOOKUP(VLOOKUP(C52,TTinDV!$A$6:$B$50,2,),TTinDV!$B$6:$D$14,3),"Thiếu",AA52))</f>
        <v>Thiếu</v>
      </c>
      <c r="BG52" s="285">
        <f t="shared" si="7"/>
        <v>50</v>
      </c>
      <c r="BH52" s="264">
        <f ca="1">OFFSET(TTinDV!$E$4,MATCH(DSUCV!C52,TTinDV!$A$5:$A$30,),)+BG52-1</f>
        <v>54</v>
      </c>
    </row>
    <row r="53" spans="1:60" s="264" customFormat="1" ht="15.75">
      <c r="A53" s="272">
        <f>IF(OR(ROW()&gt;BH53,B53=""),"",COUNTIF($C$3:C53,C53))</f>
        <v>4</v>
      </c>
      <c r="B53" s="273" t="s">
        <v>212</v>
      </c>
      <c r="C53" s="274">
        <v>8</v>
      </c>
      <c r="D53" s="275"/>
      <c r="E53" s="276">
        <f ca="1" t="shared" si="5"/>
        <v>0</v>
      </c>
      <c r="F53" s="279"/>
      <c r="G53" s="278"/>
      <c r="H53" s="279"/>
      <c r="I53" s="279"/>
      <c r="J53" s="279"/>
      <c r="K53" s="279"/>
      <c r="L53" s="279"/>
      <c r="M53" s="279"/>
      <c r="N53" s="279"/>
      <c r="O53" s="279"/>
      <c r="P53" s="279"/>
      <c r="Q53" s="279"/>
      <c r="R53" s="279"/>
      <c r="S53" s="279"/>
      <c r="T53" s="279"/>
      <c r="U53" s="279"/>
      <c r="V53" s="279"/>
      <c r="W53" s="279"/>
      <c r="X53" s="280">
        <f ca="1">IF(ROW()&gt;TS_UCV+3,"",OFFSET(MauTH!$A$11,C53,16))</f>
        <v>0</v>
      </c>
      <c r="Y53" s="281">
        <f ca="1">IF(ROW()&gt;TS_UCV+3,"",OFFSET(MauTH!$A$11,C53,19+COUNTIF($C$4:C53,C53))+DATEDIF(D53,NOW(),"d")/10^8)</f>
        <v>0.00042496</v>
      </c>
      <c r="Z53" s="282" t="e">
        <f t="shared" si="4"/>
        <v>#DIV/0!</v>
      </c>
      <c r="AA53" s="283" t="e">
        <f ca="1" t="shared" si="6"/>
        <v>#DIV/0!</v>
      </c>
      <c r="AB53" s="284" t="str">
        <f ca="1">IF(ROW()&gt;TS_UCV+3,"",IF(MAX(INDIRECT("$X$"&amp;BG53&amp;":$X$"&amp;BH53))&lt;VLOOKUP(VLOOKUP(C53,TTinDV!$A$6:$B$50,2,),TTinDV!$B$6:$D$14,3),"Thiếu",AA53))</f>
        <v>Thiếu</v>
      </c>
      <c r="BG53" s="285">
        <f t="shared" si="7"/>
        <v>50</v>
      </c>
      <c r="BH53" s="264">
        <f ca="1">OFFSET(TTinDV!$E$4,MATCH(DSUCV!C53,TTinDV!$A$5:$A$30,),)+BG53-1</f>
        <v>54</v>
      </c>
    </row>
    <row r="54" spans="1:60" s="264" customFormat="1" ht="15.75">
      <c r="A54" s="272">
        <f>IF(OR(ROW()&gt;BH54,B54=""),"",COUNTIF($C$3:C54,C54))</f>
        <v>5</v>
      </c>
      <c r="B54" s="273" t="s">
        <v>213</v>
      </c>
      <c r="C54" s="274">
        <v>8</v>
      </c>
      <c r="D54" s="275"/>
      <c r="E54" s="276">
        <f ca="1" t="shared" si="5"/>
        <v>0</v>
      </c>
      <c r="F54" s="279"/>
      <c r="G54" s="278"/>
      <c r="H54" s="279"/>
      <c r="I54" s="279"/>
      <c r="J54" s="279"/>
      <c r="K54" s="279"/>
      <c r="L54" s="279"/>
      <c r="M54" s="279"/>
      <c r="N54" s="279"/>
      <c r="O54" s="279"/>
      <c r="P54" s="279"/>
      <c r="Q54" s="279"/>
      <c r="R54" s="279"/>
      <c r="S54" s="279"/>
      <c r="T54" s="279"/>
      <c r="U54" s="279"/>
      <c r="V54" s="279"/>
      <c r="W54" s="279"/>
      <c r="X54" s="280">
        <f ca="1">IF(ROW()&gt;TS_UCV+3,"",OFFSET(MauTH!$A$11,C54,16))</f>
        <v>0</v>
      </c>
      <c r="Y54" s="281">
        <f ca="1">IF(ROW()&gt;TS_UCV+3,"",OFFSET(MauTH!$A$11,C54,19+COUNTIF($C$4:C54,C54))+DATEDIF(D54,NOW(),"d")/10^8)</f>
        <v>0.00042496</v>
      </c>
      <c r="Z54" s="282" t="e">
        <f t="shared" si="4"/>
        <v>#DIV/0!</v>
      </c>
      <c r="AA54" s="283" t="e">
        <f ca="1" t="shared" si="6"/>
        <v>#DIV/0!</v>
      </c>
      <c r="AB54" s="284" t="str">
        <f ca="1">IF(ROW()&gt;TS_UCV+3,"",IF(MAX(INDIRECT("$X$"&amp;BG54&amp;":$X$"&amp;BH54))&lt;VLOOKUP(VLOOKUP(C54,TTinDV!$A$6:$B$50,2,),TTinDV!$B$6:$D$14,3),"Thiếu",AA54))</f>
        <v>Thiếu</v>
      </c>
      <c r="BG54" s="285">
        <f t="shared" si="7"/>
        <v>50</v>
      </c>
      <c r="BH54" s="264">
        <f ca="1">OFFSET(TTinDV!$E$4,MATCH(DSUCV!C54,TTinDV!$A$5:$A$30,),)+BG54-1</f>
        <v>54</v>
      </c>
    </row>
    <row r="55" spans="1:60" s="264" customFormat="1" ht="15.75">
      <c r="A55" s="272">
        <f>IF(OR(ROW()&gt;BH55,B55=""),"",COUNTIF($C$3:C55,C55))</f>
        <v>1</v>
      </c>
      <c r="B55" s="273" t="s">
        <v>214</v>
      </c>
      <c r="C55" s="274">
        <v>9</v>
      </c>
      <c r="D55" s="275"/>
      <c r="E55" s="276">
        <f ca="1" t="shared" si="5"/>
        <v>0</v>
      </c>
      <c r="F55" s="279"/>
      <c r="G55" s="278"/>
      <c r="H55" s="279"/>
      <c r="I55" s="279"/>
      <c r="J55" s="279"/>
      <c r="K55" s="279"/>
      <c r="L55" s="279"/>
      <c r="M55" s="279"/>
      <c r="N55" s="279"/>
      <c r="O55" s="279"/>
      <c r="P55" s="279"/>
      <c r="Q55" s="279"/>
      <c r="R55" s="279"/>
      <c r="S55" s="279"/>
      <c r="T55" s="279"/>
      <c r="U55" s="279"/>
      <c r="V55" s="279"/>
      <c r="W55" s="279"/>
      <c r="X55" s="280">
        <f ca="1">IF(ROW()&gt;TS_UCV+3,"",OFFSET(MauTH!$A$11,C55,16))</f>
        <v>0</v>
      </c>
      <c r="Y55" s="281">
        <f ca="1">IF(ROW()&gt;TS_UCV+3,"",OFFSET(MauTH!$A$11,C55,19+COUNTIF($C$4:C55,C55))+DATEDIF(D55,NOW(),"d")/10^8)</f>
        <v>0.00042496</v>
      </c>
      <c r="Z55" s="282" t="e">
        <f t="shared" si="4"/>
        <v>#DIV/0!</v>
      </c>
      <c r="AA55" s="283" t="e">
        <f ca="1" t="shared" si="6"/>
        <v>#DIV/0!</v>
      </c>
      <c r="AB55" s="284" t="str">
        <f ca="1">IF(ROW()&gt;TS_UCV+3,"",IF(MAX(INDIRECT("$X$"&amp;BG55&amp;":$X$"&amp;BH55))&lt;VLOOKUP(VLOOKUP(C55,TTinDV!$A$6:$B$50,2,),TTinDV!$B$6:$D$14,3),"Thiếu",AA55))</f>
        <v>Thiếu</v>
      </c>
      <c r="BG55" s="285">
        <f t="shared" si="7"/>
        <v>55</v>
      </c>
      <c r="BH55" s="264">
        <f ca="1">OFFSET(TTinDV!$E$4,MATCH(DSUCV!C55,TTinDV!$A$5:$A$30,),)+BG55-1</f>
        <v>59</v>
      </c>
    </row>
    <row r="56" spans="1:60" s="264" customFormat="1" ht="15.75">
      <c r="A56" s="272">
        <f>IF(OR(ROW()&gt;BH56,B56=""),"",COUNTIF($C$3:C56,C56))</f>
        <v>2</v>
      </c>
      <c r="B56" s="273" t="s">
        <v>215</v>
      </c>
      <c r="C56" s="274">
        <v>9</v>
      </c>
      <c r="D56" s="275"/>
      <c r="E56" s="276">
        <f ca="1" t="shared" si="5"/>
        <v>0</v>
      </c>
      <c r="F56" s="279"/>
      <c r="G56" s="278"/>
      <c r="H56" s="279"/>
      <c r="I56" s="279"/>
      <c r="J56" s="279"/>
      <c r="K56" s="279"/>
      <c r="L56" s="279"/>
      <c r="M56" s="279"/>
      <c r="N56" s="279"/>
      <c r="O56" s="279"/>
      <c r="P56" s="279"/>
      <c r="Q56" s="279"/>
      <c r="R56" s="279"/>
      <c r="S56" s="279"/>
      <c r="T56" s="279"/>
      <c r="U56" s="279"/>
      <c r="V56" s="279"/>
      <c r="W56" s="279"/>
      <c r="X56" s="280">
        <f ca="1">IF(ROW()&gt;TS_UCV+3,"",OFFSET(MauTH!$A$11,C56,16))</f>
        <v>0</v>
      </c>
      <c r="Y56" s="281">
        <f ca="1">IF(ROW()&gt;TS_UCV+3,"",OFFSET(MauTH!$A$11,C56,19+COUNTIF($C$4:C56,C56))+DATEDIF(D56,NOW(),"d")/10^8)</f>
        <v>0.00042496</v>
      </c>
      <c r="Z56" s="282" t="e">
        <f t="shared" si="4"/>
        <v>#DIV/0!</v>
      </c>
      <c r="AA56" s="283" t="e">
        <f ca="1" t="shared" si="6"/>
        <v>#DIV/0!</v>
      </c>
      <c r="AB56" s="284" t="str">
        <f ca="1">IF(ROW()&gt;TS_UCV+3,"",IF(MAX(INDIRECT("$X$"&amp;BG56&amp;":$X$"&amp;BH56))&lt;VLOOKUP(VLOOKUP(C56,TTinDV!$A$6:$B$50,2,),TTinDV!$B$6:$D$14,3),"Thiếu",AA56))</f>
        <v>Thiếu</v>
      </c>
      <c r="BG56" s="285">
        <f t="shared" si="7"/>
        <v>55</v>
      </c>
      <c r="BH56" s="264">
        <f ca="1">OFFSET(TTinDV!$E$4,MATCH(DSUCV!C56,TTinDV!$A$5:$A$30,),)+BG56-1</f>
        <v>59</v>
      </c>
    </row>
    <row r="57" spans="1:60" s="264" customFormat="1" ht="15.75">
      <c r="A57" s="272">
        <f>IF(OR(ROW()&gt;BH57,B57=""),"",COUNTIF($C$3:C57,C57))</f>
        <v>3</v>
      </c>
      <c r="B57" s="273" t="s">
        <v>216</v>
      </c>
      <c r="C57" s="274">
        <v>9</v>
      </c>
      <c r="D57" s="275"/>
      <c r="E57" s="276">
        <f ca="1" t="shared" si="5"/>
        <v>0</v>
      </c>
      <c r="F57" s="279"/>
      <c r="G57" s="278"/>
      <c r="H57" s="279"/>
      <c r="I57" s="279"/>
      <c r="J57" s="279"/>
      <c r="K57" s="279"/>
      <c r="L57" s="279"/>
      <c r="M57" s="279"/>
      <c r="N57" s="279"/>
      <c r="O57" s="279"/>
      <c r="P57" s="279"/>
      <c r="Q57" s="279"/>
      <c r="R57" s="279"/>
      <c r="S57" s="279"/>
      <c r="T57" s="279"/>
      <c r="U57" s="279"/>
      <c r="V57" s="279"/>
      <c r="W57" s="279"/>
      <c r="X57" s="280">
        <f ca="1">IF(ROW()&gt;TS_UCV+3,"",OFFSET(MauTH!$A$11,C57,16))</f>
        <v>0</v>
      </c>
      <c r="Y57" s="281">
        <f ca="1">IF(ROW()&gt;TS_UCV+3,"",OFFSET(MauTH!$A$11,C57,19+COUNTIF($C$4:C57,C57))+DATEDIF(D57,NOW(),"d")/10^8)</f>
        <v>0.00042496</v>
      </c>
      <c r="Z57" s="282" t="e">
        <f t="shared" si="4"/>
        <v>#DIV/0!</v>
      </c>
      <c r="AA57" s="283" t="e">
        <f ca="1" t="shared" si="6"/>
        <v>#DIV/0!</v>
      </c>
      <c r="AB57" s="284" t="str">
        <f ca="1">IF(ROW()&gt;TS_UCV+3,"",IF(MAX(INDIRECT("$X$"&amp;BG57&amp;":$X$"&amp;BH57))&lt;VLOOKUP(VLOOKUP(C57,TTinDV!$A$6:$B$50,2,),TTinDV!$B$6:$D$14,3),"Thiếu",AA57))</f>
        <v>Thiếu</v>
      </c>
      <c r="BG57" s="285">
        <f t="shared" si="7"/>
        <v>55</v>
      </c>
      <c r="BH57" s="264">
        <f ca="1">OFFSET(TTinDV!$E$4,MATCH(DSUCV!C57,TTinDV!$A$5:$A$30,),)+BG57-1</f>
        <v>59</v>
      </c>
    </row>
    <row r="58" spans="1:60" s="264" customFormat="1" ht="15.75">
      <c r="A58" s="272">
        <f>IF(OR(ROW()&gt;BH58,B58=""),"",COUNTIF($C$3:C58,C58))</f>
        <v>4</v>
      </c>
      <c r="B58" s="273" t="s">
        <v>217</v>
      </c>
      <c r="C58" s="274">
        <v>9</v>
      </c>
      <c r="D58" s="275"/>
      <c r="E58" s="276">
        <f ca="1" t="shared" si="5"/>
        <v>0</v>
      </c>
      <c r="F58" s="279"/>
      <c r="G58" s="278"/>
      <c r="H58" s="279"/>
      <c r="I58" s="279"/>
      <c r="J58" s="279"/>
      <c r="K58" s="279"/>
      <c r="L58" s="279"/>
      <c r="M58" s="279"/>
      <c r="N58" s="279"/>
      <c r="O58" s="279"/>
      <c r="P58" s="279"/>
      <c r="Q58" s="279"/>
      <c r="R58" s="279"/>
      <c r="S58" s="279"/>
      <c r="T58" s="279"/>
      <c r="U58" s="279"/>
      <c r="V58" s="279"/>
      <c r="W58" s="279"/>
      <c r="X58" s="280">
        <f ca="1">IF(ROW()&gt;TS_UCV+3,"",OFFSET(MauTH!$A$11,C58,16))</f>
        <v>0</v>
      </c>
      <c r="Y58" s="281">
        <f ca="1">IF(ROW()&gt;TS_UCV+3,"",OFFSET(MauTH!$A$11,C58,19+COUNTIF($C$4:C58,C58))+DATEDIF(D58,NOW(),"d")/10^8)</f>
        <v>0.00042496</v>
      </c>
      <c r="Z58" s="282" t="e">
        <f t="shared" si="4"/>
        <v>#DIV/0!</v>
      </c>
      <c r="AA58" s="283" t="e">
        <f ca="1" t="shared" si="6"/>
        <v>#DIV/0!</v>
      </c>
      <c r="AB58" s="284" t="str">
        <f ca="1">IF(ROW()&gt;TS_UCV+3,"",IF(MAX(INDIRECT("$X$"&amp;BG58&amp;":$X$"&amp;BH58))&lt;VLOOKUP(VLOOKUP(C58,TTinDV!$A$6:$B$50,2,),TTinDV!$B$6:$D$14,3),"Thiếu",AA58))</f>
        <v>Thiếu</v>
      </c>
      <c r="BG58" s="285">
        <f t="shared" si="7"/>
        <v>55</v>
      </c>
      <c r="BH58" s="264">
        <f ca="1">OFFSET(TTinDV!$E$4,MATCH(DSUCV!C58,TTinDV!$A$5:$A$30,),)+BG58-1</f>
        <v>59</v>
      </c>
    </row>
    <row r="59" spans="1:60" s="264" customFormat="1" ht="15.75">
      <c r="A59" s="272">
        <f>IF(OR(ROW()&gt;BH59,B59=""),"",COUNTIF($C$3:C59,C59))</f>
        <v>5</v>
      </c>
      <c r="B59" s="273" t="s">
        <v>218</v>
      </c>
      <c r="C59" s="274">
        <v>9</v>
      </c>
      <c r="D59" s="275"/>
      <c r="E59" s="276">
        <f ca="1" t="shared" si="5"/>
        <v>0</v>
      </c>
      <c r="F59" s="279"/>
      <c r="G59" s="278"/>
      <c r="H59" s="279"/>
      <c r="I59" s="279"/>
      <c r="J59" s="279"/>
      <c r="K59" s="279"/>
      <c r="L59" s="279"/>
      <c r="M59" s="279"/>
      <c r="N59" s="279"/>
      <c r="O59" s="279"/>
      <c r="P59" s="279"/>
      <c r="Q59" s="279"/>
      <c r="R59" s="279"/>
      <c r="S59" s="279"/>
      <c r="T59" s="279"/>
      <c r="U59" s="279"/>
      <c r="V59" s="279"/>
      <c r="W59" s="279"/>
      <c r="X59" s="280">
        <f ca="1">IF(ROW()&gt;TS_UCV+3,"",OFFSET(MauTH!$A$11,C59,16))</f>
        <v>0</v>
      </c>
      <c r="Y59" s="281">
        <f ca="1">IF(ROW()&gt;TS_UCV+3,"",OFFSET(MauTH!$A$11,C59,19+COUNTIF($C$4:C59,C59))+DATEDIF(D59,NOW(),"d")/10^8)</f>
        <v>0.00042496</v>
      </c>
      <c r="Z59" s="282" t="e">
        <f t="shared" si="4"/>
        <v>#DIV/0!</v>
      </c>
      <c r="AA59" s="283" t="e">
        <f ca="1" t="shared" si="6"/>
        <v>#DIV/0!</v>
      </c>
      <c r="AB59" s="284" t="str">
        <f ca="1">IF(ROW()&gt;TS_UCV+3,"",IF(MAX(INDIRECT("$X$"&amp;BG59&amp;":$X$"&amp;BH59))&lt;VLOOKUP(VLOOKUP(C59,TTinDV!$A$6:$B$50,2,),TTinDV!$B$6:$D$14,3),"Thiếu",AA59))</f>
        <v>Thiếu</v>
      </c>
      <c r="BG59" s="285">
        <f t="shared" si="7"/>
        <v>55</v>
      </c>
      <c r="BH59" s="264">
        <f ca="1">OFFSET(TTinDV!$E$4,MATCH(DSUCV!C59,TTinDV!$A$5:$A$30,),)+BG59-1</f>
        <v>59</v>
      </c>
    </row>
    <row r="60" spans="1:60" s="264" customFormat="1" ht="15.75">
      <c r="A60" s="272">
        <f>IF(OR(ROW()&gt;BH60,B60=""),"",COUNTIF($C$3:C60,C60))</f>
        <v>1</v>
      </c>
      <c r="B60" s="273" t="s">
        <v>219</v>
      </c>
      <c r="C60" s="274">
        <v>10</v>
      </c>
      <c r="D60" s="275"/>
      <c r="E60" s="276">
        <f ca="1" t="shared" si="5"/>
        <v>0</v>
      </c>
      <c r="F60" s="279"/>
      <c r="G60" s="278"/>
      <c r="H60" s="279"/>
      <c r="I60" s="279"/>
      <c r="J60" s="279"/>
      <c r="K60" s="279"/>
      <c r="L60" s="279"/>
      <c r="M60" s="279"/>
      <c r="N60" s="279"/>
      <c r="O60" s="279"/>
      <c r="P60" s="279"/>
      <c r="Q60" s="279"/>
      <c r="R60" s="279"/>
      <c r="S60" s="279"/>
      <c r="T60" s="279"/>
      <c r="U60" s="279"/>
      <c r="V60" s="279"/>
      <c r="W60" s="279"/>
      <c r="X60" s="280">
        <f ca="1">IF(ROW()&gt;TS_UCV+3,"",OFFSET(MauTH!$A$11,C60,16))</f>
        <v>0</v>
      </c>
      <c r="Y60" s="281">
        <f ca="1">IF(ROW()&gt;TS_UCV+3,"",OFFSET(MauTH!$A$11,C60,19+COUNTIF($C$4:C60,C60))+DATEDIF(D60,NOW(),"d")/10^8)</f>
        <v>0.00042496</v>
      </c>
      <c r="Z60" s="282" t="e">
        <f t="shared" si="4"/>
        <v>#DIV/0!</v>
      </c>
      <c r="AA60" s="283" t="e">
        <f ca="1" t="shared" si="6"/>
        <v>#DIV/0!</v>
      </c>
      <c r="AB60" s="284" t="str">
        <f ca="1">IF(ROW()&gt;TS_UCV+3,"",IF(MAX(INDIRECT("$X$"&amp;BG60&amp;":$X$"&amp;BH60))&lt;VLOOKUP(VLOOKUP(C60,TTinDV!$A$6:$B$50,2,),TTinDV!$B$6:$D$14,3),"Thiếu",AA60))</f>
        <v>Thiếu</v>
      </c>
      <c r="BG60" s="285">
        <f t="shared" si="7"/>
        <v>60</v>
      </c>
      <c r="BH60" s="264">
        <f ca="1">OFFSET(TTinDV!$E$4,MATCH(DSUCV!C60,TTinDV!$A$5:$A$30,),)+BG60-1</f>
        <v>64</v>
      </c>
    </row>
    <row r="61" spans="1:60" s="264" customFormat="1" ht="15.75">
      <c r="A61" s="272">
        <f>IF(OR(ROW()&gt;BH61,B61=""),"",COUNTIF($C$3:C61,C61))</f>
        <v>2</v>
      </c>
      <c r="B61" s="273" t="s">
        <v>220</v>
      </c>
      <c r="C61" s="274">
        <v>10</v>
      </c>
      <c r="D61" s="275"/>
      <c r="E61" s="276">
        <f ca="1" t="shared" si="5"/>
        <v>0</v>
      </c>
      <c r="F61" s="279"/>
      <c r="G61" s="278"/>
      <c r="H61" s="279"/>
      <c r="I61" s="279"/>
      <c r="J61" s="279"/>
      <c r="K61" s="279"/>
      <c r="L61" s="279"/>
      <c r="M61" s="279"/>
      <c r="N61" s="279"/>
      <c r="O61" s="279"/>
      <c r="P61" s="279"/>
      <c r="Q61" s="279"/>
      <c r="R61" s="279"/>
      <c r="S61" s="279"/>
      <c r="T61" s="279"/>
      <c r="U61" s="279"/>
      <c r="V61" s="279"/>
      <c r="W61" s="279"/>
      <c r="X61" s="280">
        <f ca="1">IF(ROW()&gt;TS_UCV+3,"",OFFSET(MauTH!$A$11,C61,16))</f>
        <v>0</v>
      </c>
      <c r="Y61" s="281">
        <f ca="1">IF(ROW()&gt;TS_UCV+3,"",OFFSET(MauTH!$A$11,C61,19+COUNTIF($C$4:C61,C61))+DATEDIF(D61,NOW(),"d")/10^8)</f>
        <v>0.00042496</v>
      </c>
      <c r="Z61" s="282" t="e">
        <f t="shared" si="4"/>
        <v>#DIV/0!</v>
      </c>
      <c r="AA61" s="283" t="e">
        <f ca="1" t="shared" si="6"/>
        <v>#DIV/0!</v>
      </c>
      <c r="AB61" s="284" t="str">
        <f ca="1">IF(ROW()&gt;TS_UCV+3,"",IF(MAX(INDIRECT("$X$"&amp;BG61&amp;":$X$"&amp;BH61))&lt;VLOOKUP(VLOOKUP(C61,TTinDV!$A$6:$B$50,2,),TTinDV!$B$6:$D$14,3),"Thiếu",AA61))</f>
        <v>Thiếu</v>
      </c>
      <c r="BG61" s="285">
        <f t="shared" si="7"/>
        <v>60</v>
      </c>
      <c r="BH61" s="264">
        <f ca="1">OFFSET(TTinDV!$E$4,MATCH(DSUCV!C61,TTinDV!$A$5:$A$30,),)+BG61-1</f>
        <v>64</v>
      </c>
    </row>
    <row r="62" spans="1:60" s="264" customFormat="1" ht="15.75">
      <c r="A62" s="272">
        <f>IF(OR(ROW()&gt;BH62,B62=""),"",COUNTIF($C$3:C62,C62))</f>
        <v>3</v>
      </c>
      <c r="B62" s="307" t="s">
        <v>221</v>
      </c>
      <c r="C62" s="3">
        <v>10</v>
      </c>
      <c r="D62" s="324"/>
      <c r="E62" s="276">
        <f ca="1" t="shared" si="5"/>
        <v>0</v>
      </c>
      <c r="F62" s="3"/>
      <c r="G62" s="308"/>
      <c r="H62" s="3"/>
      <c r="I62" s="3"/>
      <c r="J62" s="3"/>
      <c r="K62" s="3"/>
      <c r="L62" s="3"/>
      <c r="M62" s="3"/>
      <c r="N62" s="3"/>
      <c r="O62" s="3"/>
      <c r="P62" s="3"/>
      <c r="Q62" s="3"/>
      <c r="R62" s="3"/>
      <c r="S62" s="3"/>
      <c r="T62" s="3"/>
      <c r="U62" s="3"/>
      <c r="V62" s="3"/>
      <c r="W62" s="3"/>
      <c r="X62" s="280">
        <f ca="1">IF(ROW()&gt;TS_UCV+3,"",OFFSET(MauTH!$A$11,C62,16))</f>
        <v>0</v>
      </c>
      <c r="Y62" s="281">
        <f ca="1">IF(ROW()&gt;TS_UCV+3,"",OFFSET(MauTH!$A$11,C62,19+COUNTIF($C$4:C62,C62))+DATEDIF(D62,NOW(),"d")/10^8)</f>
        <v>0.00042496</v>
      </c>
      <c r="Z62" s="282" t="e">
        <f t="shared" si="4"/>
        <v>#DIV/0!</v>
      </c>
      <c r="AA62" s="283" t="e">
        <f ca="1" t="shared" si="6"/>
        <v>#DIV/0!</v>
      </c>
      <c r="AB62" s="284" t="str">
        <f ca="1">IF(ROW()&gt;TS_UCV+3,"",IF(MAX(INDIRECT("$X$"&amp;BG62&amp;":$X$"&amp;BH62))&lt;VLOOKUP(VLOOKUP(C62,TTinDV!$A$6:$B$50,2,),TTinDV!$B$6:$D$14,3),"Thiếu",AA62))</f>
        <v>Thiếu</v>
      </c>
      <c r="BG62" s="285">
        <f t="shared" si="7"/>
        <v>60</v>
      </c>
      <c r="BH62" s="264">
        <f ca="1">OFFSET(TTinDV!$E$4,MATCH(DSUCV!C62,TTinDV!$A$5:$A$30,),)+BG62-1</f>
        <v>64</v>
      </c>
    </row>
    <row r="63" spans="1:60" s="264" customFormat="1" ht="15.75">
      <c r="A63" s="272">
        <f>IF(OR(ROW()&gt;BH63,B63=""),"",COUNTIF($C$3:C63,C63))</f>
        <v>4</v>
      </c>
      <c r="B63" s="307" t="s">
        <v>222</v>
      </c>
      <c r="C63" s="3">
        <v>10</v>
      </c>
      <c r="D63" s="324"/>
      <c r="E63" s="276">
        <f ca="1" t="shared" si="5"/>
        <v>0</v>
      </c>
      <c r="F63" s="3"/>
      <c r="G63" s="308"/>
      <c r="H63" s="3"/>
      <c r="I63" s="3"/>
      <c r="J63" s="3"/>
      <c r="K63" s="3"/>
      <c r="L63" s="3"/>
      <c r="M63" s="3"/>
      <c r="N63" s="3"/>
      <c r="O63" s="3"/>
      <c r="P63" s="3"/>
      <c r="Q63" s="3"/>
      <c r="R63" s="3"/>
      <c r="S63" s="3"/>
      <c r="T63" s="3"/>
      <c r="U63" s="3"/>
      <c r="V63" s="3"/>
      <c r="W63" s="3"/>
      <c r="X63" s="280">
        <f ca="1">IF(ROW()&gt;TS_UCV+3,"",OFFSET(MauTH!$A$11,C63,16))</f>
        <v>0</v>
      </c>
      <c r="Y63" s="281">
        <f ca="1">IF(ROW()&gt;TS_UCV+3,"",OFFSET(MauTH!$A$11,C63,19+COUNTIF($C$4:C63,C63))+DATEDIF(D63,NOW(),"d")/10^8)</f>
        <v>0.00042496</v>
      </c>
      <c r="Z63" s="282" t="e">
        <f t="shared" si="4"/>
        <v>#DIV/0!</v>
      </c>
      <c r="AA63" s="283" t="e">
        <f ca="1" t="shared" si="6"/>
        <v>#DIV/0!</v>
      </c>
      <c r="AB63" s="284" t="str">
        <f ca="1">IF(ROW()&gt;TS_UCV+3,"",IF(MAX(INDIRECT("$X$"&amp;BG63&amp;":$X$"&amp;BH63))&lt;VLOOKUP(VLOOKUP(C63,TTinDV!$A$6:$B$50,2,),TTinDV!$B$6:$D$14,3),"Thiếu",AA63))</f>
        <v>Thiếu</v>
      </c>
      <c r="BG63" s="285">
        <f t="shared" si="7"/>
        <v>60</v>
      </c>
      <c r="BH63" s="264">
        <f ca="1">OFFSET(TTinDV!$E$4,MATCH(DSUCV!C63,TTinDV!$A$5:$A$30,),)+BG63-1</f>
        <v>64</v>
      </c>
    </row>
    <row r="64" spans="1:60" s="264" customFormat="1" ht="15.75">
      <c r="A64" s="272">
        <f>IF(OR(ROW()&gt;BH64,B64=""),"",COUNTIF($C$3:C64,C64))</f>
        <v>5</v>
      </c>
      <c r="B64" s="307" t="s">
        <v>223</v>
      </c>
      <c r="C64" s="3">
        <v>10</v>
      </c>
      <c r="D64" s="324"/>
      <c r="E64" s="276">
        <f ca="1" t="shared" si="5"/>
        <v>0</v>
      </c>
      <c r="F64" s="3"/>
      <c r="G64" s="308"/>
      <c r="H64" s="3"/>
      <c r="I64" s="3"/>
      <c r="J64" s="3"/>
      <c r="K64" s="3"/>
      <c r="L64" s="3"/>
      <c r="M64" s="3"/>
      <c r="N64" s="3"/>
      <c r="O64" s="3"/>
      <c r="P64" s="3"/>
      <c r="Q64" s="3"/>
      <c r="R64" s="3"/>
      <c r="S64" s="3"/>
      <c r="T64" s="3"/>
      <c r="U64" s="3"/>
      <c r="V64" s="3"/>
      <c r="W64" s="3"/>
      <c r="X64" s="280">
        <f ca="1">IF(ROW()&gt;TS_UCV+3,"",OFFSET(MauTH!$A$11,C64,16))</f>
        <v>0</v>
      </c>
      <c r="Y64" s="281">
        <f ca="1">IF(ROW()&gt;TS_UCV+3,"",OFFSET(MauTH!$A$11,C64,19+COUNTIF($C$4:C64,C64))+DATEDIF(D64,NOW(),"d")/10^8)</f>
        <v>0.00042496</v>
      </c>
      <c r="Z64" s="282" t="e">
        <f t="shared" si="4"/>
        <v>#DIV/0!</v>
      </c>
      <c r="AA64" s="283" t="e">
        <f ca="1" t="shared" si="6"/>
        <v>#DIV/0!</v>
      </c>
      <c r="AB64" s="284" t="str">
        <f ca="1">IF(ROW()&gt;TS_UCV+3,"",IF(MAX(INDIRECT("$X$"&amp;BG64&amp;":$X$"&amp;BH64))&lt;VLOOKUP(VLOOKUP(C64,TTinDV!$A$6:$B$50,2,),TTinDV!$B$6:$D$14,3),"Thiếu",AA64))</f>
        <v>Thiếu</v>
      </c>
      <c r="BG64" s="285">
        <f t="shared" si="7"/>
        <v>60</v>
      </c>
      <c r="BH64" s="264">
        <f ca="1">OFFSET(TTinDV!$E$4,MATCH(DSUCV!C64,TTinDV!$A$5:$A$30,),)+BG64-1</f>
        <v>64</v>
      </c>
    </row>
    <row r="65" spans="1:60" s="264" customFormat="1" ht="15.75">
      <c r="A65" s="272">
        <f>IF(OR(ROW()&gt;BH65,B65=""),"",COUNTIF($C$3:C65,C65))</f>
        <v>1</v>
      </c>
      <c r="B65" s="307" t="s">
        <v>224</v>
      </c>
      <c r="C65" s="3">
        <v>11</v>
      </c>
      <c r="D65" s="324"/>
      <c r="E65" s="276">
        <f ca="1" t="shared" si="5"/>
        <v>0</v>
      </c>
      <c r="F65" s="3"/>
      <c r="G65" s="308"/>
      <c r="H65" s="3"/>
      <c r="I65" s="3"/>
      <c r="J65" s="3"/>
      <c r="K65" s="3"/>
      <c r="L65" s="3"/>
      <c r="M65" s="3"/>
      <c r="N65" s="3"/>
      <c r="O65" s="3"/>
      <c r="P65" s="3"/>
      <c r="Q65" s="3"/>
      <c r="R65" s="3"/>
      <c r="S65" s="3"/>
      <c r="T65" s="3"/>
      <c r="U65" s="3"/>
      <c r="V65" s="3"/>
      <c r="W65" s="3"/>
      <c r="X65" s="280">
        <f ca="1">IF(ROW()&gt;TS_UCV+3,"",OFFSET(MauTH!$A$11,C65,16))</f>
        <v>0</v>
      </c>
      <c r="Y65" s="281">
        <f ca="1">IF(ROW()&gt;TS_UCV+3,"",OFFSET(MauTH!$A$11,C65,19+COUNTIF($C$4:C65,C65))+DATEDIF(D65,NOW(),"d")/10^8)</f>
        <v>0.00042496</v>
      </c>
      <c r="Z65" s="282" t="e">
        <f t="shared" si="4"/>
        <v>#DIV/0!</v>
      </c>
      <c r="AA65" s="283" t="e">
        <f ca="1" t="shared" si="6"/>
        <v>#DIV/0!</v>
      </c>
      <c r="AB65" s="284" t="str">
        <f ca="1">IF(ROW()&gt;TS_UCV+3,"",IF(MAX(INDIRECT("$X$"&amp;BG65&amp;":$X$"&amp;BH65))&lt;VLOOKUP(VLOOKUP(C65,TTinDV!$A$6:$B$50,2,),TTinDV!$B$6:$D$14,3),"Thiếu",AA65))</f>
        <v>Thiếu</v>
      </c>
      <c r="BG65" s="285">
        <f t="shared" si="7"/>
        <v>65</v>
      </c>
      <c r="BH65" s="264">
        <f ca="1">OFFSET(TTinDV!$E$4,MATCH(DSUCV!C65,TTinDV!$A$5:$A$30,),)+BG65-1</f>
        <v>130</v>
      </c>
    </row>
    <row r="66" spans="1:60" s="264" customFormat="1" ht="15.75">
      <c r="A66" s="272">
        <f>IF(OR(ROW()&gt;BH66,B66=""),"",COUNTIF($C$3:C66,C66))</f>
        <v>2</v>
      </c>
      <c r="B66" s="307" t="s">
        <v>225</v>
      </c>
      <c r="C66" s="3">
        <v>11</v>
      </c>
      <c r="D66" s="324"/>
      <c r="E66" s="276">
        <f ca="1" t="shared" si="5"/>
        <v>0</v>
      </c>
      <c r="F66" s="3"/>
      <c r="G66" s="308"/>
      <c r="H66" s="3"/>
      <c r="I66" s="3"/>
      <c r="J66" s="3"/>
      <c r="K66" s="3"/>
      <c r="L66" s="3"/>
      <c r="M66" s="3"/>
      <c r="N66" s="3"/>
      <c r="O66" s="3"/>
      <c r="P66" s="3"/>
      <c r="Q66" s="3"/>
      <c r="R66" s="3"/>
      <c r="S66" s="3"/>
      <c r="T66" s="3"/>
      <c r="U66" s="3"/>
      <c r="V66" s="3"/>
      <c r="W66" s="3"/>
      <c r="X66" s="280">
        <f ca="1">IF(ROW()&gt;TS_UCV+3,"",OFFSET(MauTH!$A$11,C66,16))</f>
        <v>0</v>
      </c>
      <c r="Y66" s="281">
        <f ca="1">IF(ROW()&gt;TS_UCV+3,"",OFFSET(MauTH!$A$11,C66,19+COUNTIF($C$4:C66,C66))+DATEDIF(D66,NOW(),"d")/10^8)</f>
        <v>0.00042496</v>
      </c>
      <c r="Z66" s="282" t="e">
        <f t="shared" si="4"/>
        <v>#DIV/0!</v>
      </c>
      <c r="AA66" s="283" t="e">
        <f ca="1" t="shared" si="6"/>
        <v>#DIV/0!</v>
      </c>
      <c r="AB66" s="284" t="str">
        <f ca="1">IF(ROW()&gt;TS_UCV+3,"",IF(MAX(INDIRECT("$X$"&amp;BG66&amp;":$X$"&amp;BH66))&lt;VLOOKUP(VLOOKUP(C66,TTinDV!$A$6:$B$50,2,),TTinDV!$B$6:$D$14,3),"Thiếu",AA66))</f>
        <v>Thiếu</v>
      </c>
      <c r="BG66" s="285">
        <f t="shared" si="7"/>
        <v>65</v>
      </c>
      <c r="BH66" s="264">
        <f ca="1">OFFSET(TTinDV!$E$4,MATCH(DSUCV!C66,TTinDV!$A$5:$A$30,),)+BG66-1</f>
        <v>130</v>
      </c>
    </row>
    <row r="67" spans="1:60" s="264" customFormat="1" ht="15.75">
      <c r="A67" s="272">
        <f>IF(OR(ROW()&gt;BH67,B67=""),"",COUNTIF($C$3:C67,C67))</f>
        <v>3</v>
      </c>
      <c r="B67" s="307" t="s">
        <v>226</v>
      </c>
      <c r="C67" s="3">
        <v>11</v>
      </c>
      <c r="D67" s="324"/>
      <c r="E67" s="276">
        <f ca="1" t="shared" si="5"/>
        <v>0</v>
      </c>
      <c r="F67" s="3"/>
      <c r="G67" s="308"/>
      <c r="H67" s="3"/>
      <c r="I67" s="3"/>
      <c r="J67" s="3"/>
      <c r="K67" s="3"/>
      <c r="L67" s="3"/>
      <c r="M67" s="3"/>
      <c r="N67" s="3"/>
      <c r="O67" s="3"/>
      <c r="P67" s="3"/>
      <c r="Q67" s="3"/>
      <c r="R67" s="3"/>
      <c r="S67" s="3"/>
      <c r="T67" s="3"/>
      <c r="U67" s="3"/>
      <c r="V67" s="3"/>
      <c r="W67" s="3"/>
      <c r="X67" s="280">
        <f ca="1">IF(ROW()&gt;TS_UCV+3,"",OFFSET(MauTH!$A$11,C67,16))</f>
        <v>0</v>
      </c>
      <c r="Y67" s="281">
        <f ca="1">IF(ROW()&gt;TS_UCV+3,"",OFFSET(MauTH!$A$11,C67,19+COUNTIF($C$4:C67,C67))+DATEDIF(D67,NOW(),"d")/10^8)</f>
        <v>0.00042496</v>
      </c>
      <c r="Z67" s="282" t="e">
        <f t="shared" si="4"/>
        <v>#DIV/0!</v>
      </c>
      <c r="AA67" s="283" t="e">
        <f ca="1" t="shared" si="6"/>
        <v>#DIV/0!</v>
      </c>
      <c r="AB67" s="284" t="str">
        <f ca="1">IF(ROW()&gt;TS_UCV+3,"",IF(MAX(INDIRECT("$X$"&amp;BG67&amp;":$X$"&amp;BH67))&lt;VLOOKUP(VLOOKUP(C67,TTinDV!$A$6:$B$50,2,),TTinDV!$B$6:$D$14,3),"Thiếu",AA67))</f>
        <v>Thiếu</v>
      </c>
      <c r="BG67" s="285">
        <f t="shared" si="7"/>
        <v>65</v>
      </c>
      <c r="BH67" s="264">
        <f ca="1">OFFSET(TTinDV!$E$4,MATCH(DSUCV!C67,TTinDV!$A$5:$A$30,),)+BG67-1</f>
        <v>130</v>
      </c>
    </row>
    <row r="68" spans="1:60" s="264" customFormat="1" ht="15.75">
      <c r="A68" s="272">
        <f>IF(OR(ROW()&gt;BH68,B68=""),"",COUNTIF($C$3:C68,C68))</f>
        <v>4</v>
      </c>
      <c r="B68" s="307" t="s">
        <v>227</v>
      </c>
      <c r="C68" s="3">
        <v>11</v>
      </c>
      <c r="D68" s="324"/>
      <c r="E68" s="276">
        <f ca="1">IF(D68&lt;&gt;"",DATEDIF(D68,NOW(),"y"),0)</f>
        <v>0</v>
      </c>
      <c r="F68" s="3"/>
      <c r="G68" s="308"/>
      <c r="H68" s="3"/>
      <c r="I68" s="3"/>
      <c r="J68" s="3"/>
      <c r="K68" s="3"/>
      <c r="L68" s="3"/>
      <c r="M68" s="3"/>
      <c r="N68" s="3"/>
      <c r="O68" s="3"/>
      <c r="P68" s="3"/>
      <c r="Q68" s="3"/>
      <c r="R68" s="3"/>
      <c r="S68" s="3"/>
      <c r="T68" s="3"/>
      <c r="U68" s="3"/>
      <c r="V68" s="3"/>
      <c r="W68" s="3"/>
      <c r="X68" s="280">
        <f ca="1">IF(ROW()&gt;TS_UCV+3,"",OFFSET(MauTH!$A$11,C68,16))</f>
        <v>0</v>
      </c>
      <c r="Y68" s="281">
        <f ca="1">IF(ROW()&gt;TS_UCV+3,"",OFFSET(MauTH!$A$11,C68,19+COUNTIF($C$4:C68,C68))+DATEDIF(D68,NOW(),"d")/10^8)</f>
        <v>0.00042496</v>
      </c>
      <c r="Z68" s="282" t="e">
        <f t="shared" si="4"/>
        <v>#DIV/0!</v>
      </c>
      <c r="AA68" s="283" t="e">
        <f ca="1">IF(ROW()&gt;TS_UCV+3,"",IF(Z68&gt;0.5,RANK(Y68,INDIRECT("$Y$"&amp;BG68&amp;":$Y$"&amp;BH68),),""))</f>
        <v>#DIV/0!</v>
      </c>
      <c r="AB68" s="284" t="str">
        <f ca="1">IF(ROW()&gt;TS_UCV+3,"",IF(MAX(INDIRECT("$X$"&amp;BG68&amp;":$X$"&amp;BH68))&lt;VLOOKUP(VLOOKUP(C68,TTinDV!$A$6:$B$50,2,),TTinDV!$B$6:$D$14,3),"Thiếu",AA68))</f>
        <v>Thiếu</v>
      </c>
      <c r="BG68" s="285">
        <f t="shared" si="7"/>
        <v>65</v>
      </c>
      <c r="BH68" s="264">
        <f ca="1">OFFSET(TTinDV!$E$4,MATCH(DSUCV!C68,TTinDV!$A$5:$A$30,),)+BG68-1</f>
        <v>130</v>
      </c>
    </row>
    <row r="69" spans="1:60" s="264" customFormat="1" ht="15.75">
      <c r="A69" s="272">
        <f>IF(OR(ROW()&gt;BH69,B69=""),"",COUNTIF($C$3:C69,C69))</f>
        <v>5</v>
      </c>
      <c r="B69" s="307" t="s">
        <v>228</v>
      </c>
      <c r="C69" s="3">
        <v>11</v>
      </c>
      <c r="D69" s="324"/>
      <c r="E69" s="276">
        <f ca="1">IF(D69&lt;&gt;"",DATEDIF(D69,NOW(),"y"),0)</f>
        <v>0</v>
      </c>
      <c r="F69" s="3"/>
      <c r="G69" s="308"/>
      <c r="H69" s="3"/>
      <c r="I69" s="3"/>
      <c r="J69" s="3"/>
      <c r="K69" s="3"/>
      <c r="L69" s="3"/>
      <c r="M69" s="3"/>
      <c r="N69" s="3"/>
      <c r="O69" s="3"/>
      <c r="P69" s="3"/>
      <c r="Q69" s="3"/>
      <c r="R69" s="3"/>
      <c r="S69" s="3"/>
      <c r="T69" s="3"/>
      <c r="U69" s="3"/>
      <c r="V69" s="3"/>
      <c r="W69" s="3"/>
      <c r="X69" s="280">
        <f ca="1">IF(ROW()&gt;TS_UCV+3,"",OFFSET(MauTH!$A$11,C69,16))</f>
        <v>0</v>
      </c>
      <c r="Y69" s="281">
        <f ca="1">IF(ROW()&gt;TS_UCV+3,"",OFFSET(MauTH!$A$11,C69,19+COUNTIF($C$4:C69,C69))+DATEDIF(D69,NOW(),"d")/10^8)</f>
        <v>0.00042496</v>
      </c>
      <c r="Z69" s="282" t="e">
        <f t="shared" si="4"/>
        <v>#DIV/0!</v>
      </c>
      <c r="AA69" s="283" t="e">
        <f ca="1">IF(ROW()&gt;TS_UCV+3,"",IF(Z69&gt;0.5,RANK(Y69,INDIRECT("$Y$"&amp;BG69&amp;":$Y$"&amp;BH69),),""))</f>
        <v>#DIV/0!</v>
      </c>
      <c r="AB69" s="284" t="str">
        <f ca="1">IF(ROW()&gt;TS_UCV+3,"",IF(MAX(INDIRECT("$X$"&amp;BG69&amp;":$X$"&amp;BH69))&lt;VLOOKUP(VLOOKUP(C69,TTinDV!$A$6:$B$50,2,),TTinDV!$B$6:$D$14,3),"Thiếu",AA69))</f>
        <v>Thiếu</v>
      </c>
      <c r="BG69" s="285">
        <f t="shared" si="7"/>
        <v>65</v>
      </c>
      <c r="BH69" s="264">
        <f ca="1">OFFSET(TTinDV!$E$4,MATCH(DSUCV!C69,TTinDV!$A$5:$A$30,),)+BG69-1</f>
        <v>130</v>
      </c>
    </row>
    <row r="70" spans="3:60" s="264" customFormat="1" ht="15.75">
      <c r="C70" s="3"/>
      <c r="D70" s="324"/>
      <c r="E70" s="276"/>
      <c r="F70" s="3"/>
      <c r="G70" s="308"/>
      <c r="H70" s="3"/>
      <c r="I70" s="3"/>
      <c r="J70" s="3"/>
      <c r="K70" s="3"/>
      <c r="L70" s="3"/>
      <c r="M70" s="3"/>
      <c r="N70" s="3"/>
      <c r="O70" s="3"/>
      <c r="P70" s="3"/>
      <c r="Q70" s="3"/>
      <c r="R70" s="3"/>
      <c r="S70" s="3"/>
      <c r="T70" s="3"/>
      <c r="U70" s="3"/>
      <c r="V70" s="3"/>
      <c r="W70" s="3"/>
      <c r="Y70" s="309"/>
      <c r="BG70" s="285">
        <f t="shared" si="7"/>
        <v>131</v>
      </c>
      <c r="BH70" s="264" t="e">
        <f ca="1">OFFSET(TTinDV!$E$4,MATCH(DSUCV!C70,TTinDV!$A$5:$A$30,),)+BG70-1</f>
        <v>#N/A</v>
      </c>
    </row>
    <row r="71" spans="3:60" s="264" customFormat="1" ht="15.75">
      <c r="C71" s="3"/>
      <c r="D71" s="324"/>
      <c r="E71" s="276"/>
      <c r="F71" s="3"/>
      <c r="G71" s="308"/>
      <c r="H71" s="3"/>
      <c r="I71" s="3"/>
      <c r="J71" s="3"/>
      <c r="K71" s="3"/>
      <c r="L71" s="3"/>
      <c r="M71" s="3"/>
      <c r="N71" s="3"/>
      <c r="O71" s="3"/>
      <c r="P71" s="3"/>
      <c r="Q71" s="3"/>
      <c r="R71" s="3"/>
      <c r="S71" s="3"/>
      <c r="T71" s="3"/>
      <c r="U71" s="3"/>
      <c r="V71" s="3"/>
      <c r="W71" s="3"/>
      <c r="Y71" s="309"/>
      <c r="BG71" s="285">
        <f t="shared" si="7"/>
        <v>131</v>
      </c>
      <c r="BH71" s="264" t="e">
        <f ca="1">OFFSET(TTinDV!$E$4,MATCH(DSUCV!C71,TTinDV!$A$5:$A$30,),)+BG71-1</f>
        <v>#N/A</v>
      </c>
    </row>
    <row r="72" spans="3:25" s="264" customFormat="1" ht="15.75">
      <c r="C72" s="3"/>
      <c r="D72" s="324"/>
      <c r="E72" s="276"/>
      <c r="F72" s="3"/>
      <c r="G72" s="308"/>
      <c r="H72" s="3"/>
      <c r="I72" s="3"/>
      <c r="J72" s="3"/>
      <c r="K72" s="3"/>
      <c r="L72" s="3"/>
      <c r="M72" s="3"/>
      <c r="N72" s="3"/>
      <c r="O72" s="3"/>
      <c r="P72" s="3"/>
      <c r="Q72" s="3"/>
      <c r="R72" s="3"/>
      <c r="S72" s="3"/>
      <c r="T72" s="3"/>
      <c r="U72" s="3"/>
      <c r="V72" s="3"/>
      <c r="W72" s="3"/>
      <c r="Y72" s="309"/>
    </row>
    <row r="73" spans="3:25" s="264" customFormat="1" ht="15.75">
      <c r="C73" s="3"/>
      <c r="D73" s="324"/>
      <c r="E73" s="276"/>
      <c r="F73" s="3"/>
      <c r="G73" s="308"/>
      <c r="H73" s="3"/>
      <c r="I73" s="3"/>
      <c r="J73" s="3"/>
      <c r="K73" s="3"/>
      <c r="L73" s="3"/>
      <c r="M73" s="3"/>
      <c r="N73" s="3"/>
      <c r="O73" s="3"/>
      <c r="P73" s="3"/>
      <c r="Q73" s="3"/>
      <c r="R73" s="3"/>
      <c r="S73" s="3"/>
      <c r="T73" s="3"/>
      <c r="U73" s="3"/>
      <c r="V73" s="3"/>
      <c r="W73" s="3"/>
      <c r="Y73" s="309"/>
    </row>
    <row r="74" spans="3:25" s="264" customFormat="1" ht="15.75">
      <c r="C74" s="3"/>
      <c r="D74" s="324"/>
      <c r="E74" s="276"/>
      <c r="F74" s="3"/>
      <c r="G74" s="308"/>
      <c r="H74" s="3"/>
      <c r="I74" s="3"/>
      <c r="J74" s="3"/>
      <c r="K74" s="3"/>
      <c r="L74" s="3"/>
      <c r="M74" s="3"/>
      <c r="N74" s="3"/>
      <c r="O74" s="3"/>
      <c r="P74" s="3"/>
      <c r="Q74" s="3"/>
      <c r="R74" s="3"/>
      <c r="S74" s="3"/>
      <c r="T74" s="3"/>
      <c r="U74" s="3"/>
      <c r="V74" s="3"/>
      <c r="W74" s="3"/>
      <c r="Y74" s="309"/>
    </row>
    <row r="75" spans="3:25" s="264" customFormat="1" ht="15.75">
      <c r="C75" s="3"/>
      <c r="D75" s="324"/>
      <c r="E75" s="276"/>
      <c r="F75" s="3"/>
      <c r="G75" s="308"/>
      <c r="H75" s="3"/>
      <c r="I75" s="3"/>
      <c r="J75" s="3"/>
      <c r="K75" s="3"/>
      <c r="L75" s="3"/>
      <c r="M75" s="3"/>
      <c r="N75" s="3"/>
      <c r="O75" s="3"/>
      <c r="P75" s="3"/>
      <c r="Q75" s="3"/>
      <c r="R75" s="3"/>
      <c r="S75" s="3"/>
      <c r="T75" s="3"/>
      <c r="U75" s="3"/>
      <c r="V75" s="3"/>
      <c r="W75" s="3"/>
      <c r="Y75" s="309"/>
    </row>
    <row r="76" spans="3:25" s="264" customFormat="1" ht="15.75">
      <c r="C76" s="3"/>
      <c r="D76" s="324"/>
      <c r="E76" s="276"/>
      <c r="F76" s="3"/>
      <c r="G76" s="308"/>
      <c r="H76" s="3"/>
      <c r="I76" s="3"/>
      <c r="J76" s="3"/>
      <c r="K76" s="3"/>
      <c r="L76" s="3"/>
      <c r="M76" s="3"/>
      <c r="N76" s="3"/>
      <c r="O76" s="3"/>
      <c r="P76" s="3"/>
      <c r="Q76" s="3"/>
      <c r="R76" s="3"/>
      <c r="S76" s="3"/>
      <c r="T76" s="3"/>
      <c r="U76" s="3"/>
      <c r="V76" s="3"/>
      <c r="W76" s="3"/>
      <c r="Y76" s="309"/>
    </row>
    <row r="77" spans="3:25" s="264" customFormat="1" ht="15.75">
      <c r="C77" s="3"/>
      <c r="D77" s="324"/>
      <c r="E77" s="276"/>
      <c r="F77" s="3"/>
      <c r="G77" s="308"/>
      <c r="H77" s="3"/>
      <c r="I77" s="3"/>
      <c r="J77" s="3"/>
      <c r="K77" s="3"/>
      <c r="L77" s="3"/>
      <c r="M77" s="3"/>
      <c r="N77" s="3"/>
      <c r="O77" s="3"/>
      <c r="P77" s="3"/>
      <c r="Q77" s="3"/>
      <c r="R77" s="3"/>
      <c r="S77" s="3"/>
      <c r="T77" s="3"/>
      <c r="U77" s="3"/>
      <c r="V77" s="3"/>
      <c r="W77" s="3"/>
      <c r="Y77" s="309"/>
    </row>
    <row r="78" spans="3:25" s="264" customFormat="1" ht="15.75">
      <c r="C78" s="3"/>
      <c r="D78" s="324"/>
      <c r="E78" s="276"/>
      <c r="F78" s="3"/>
      <c r="G78" s="308"/>
      <c r="H78" s="3"/>
      <c r="I78" s="3"/>
      <c r="J78" s="3"/>
      <c r="K78" s="3"/>
      <c r="L78" s="3"/>
      <c r="M78" s="3"/>
      <c r="N78" s="3"/>
      <c r="O78" s="3"/>
      <c r="P78" s="3"/>
      <c r="Q78" s="3"/>
      <c r="R78" s="3"/>
      <c r="S78" s="3"/>
      <c r="T78" s="3"/>
      <c r="U78" s="3"/>
      <c r="V78" s="3"/>
      <c r="W78" s="3"/>
      <c r="Y78" s="309"/>
    </row>
    <row r="79" spans="3:25" s="264" customFormat="1" ht="15.75">
      <c r="C79" s="3"/>
      <c r="D79" s="324"/>
      <c r="E79" s="276"/>
      <c r="F79" s="3"/>
      <c r="G79" s="308"/>
      <c r="H79" s="3"/>
      <c r="I79" s="3"/>
      <c r="J79" s="3"/>
      <c r="K79" s="3"/>
      <c r="L79" s="3"/>
      <c r="M79" s="3"/>
      <c r="N79" s="3"/>
      <c r="O79" s="3"/>
      <c r="P79" s="3"/>
      <c r="Q79" s="3"/>
      <c r="R79" s="3"/>
      <c r="S79" s="3"/>
      <c r="T79" s="3"/>
      <c r="U79" s="3"/>
      <c r="V79" s="3"/>
      <c r="W79" s="3"/>
      <c r="Y79" s="309"/>
    </row>
    <row r="80" spans="3:25" s="264" customFormat="1" ht="15.75">
      <c r="C80" s="3"/>
      <c r="D80" s="324"/>
      <c r="E80" s="276"/>
      <c r="F80" s="3"/>
      <c r="G80" s="308"/>
      <c r="H80" s="3"/>
      <c r="I80" s="3"/>
      <c r="J80" s="3"/>
      <c r="K80" s="3"/>
      <c r="L80" s="3"/>
      <c r="M80" s="3"/>
      <c r="N80" s="3"/>
      <c r="O80" s="3"/>
      <c r="P80" s="3"/>
      <c r="Q80" s="3"/>
      <c r="R80" s="3"/>
      <c r="S80" s="3"/>
      <c r="T80" s="3"/>
      <c r="U80" s="3"/>
      <c r="V80" s="3"/>
      <c r="W80" s="3"/>
      <c r="Y80" s="309"/>
    </row>
    <row r="81" spans="3:23" s="264" customFormat="1" ht="15.75">
      <c r="C81" s="3"/>
      <c r="D81" s="324"/>
      <c r="E81" s="317"/>
      <c r="F81" s="3"/>
      <c r="G81" s="308"/>
      <c r="H81" s="3"/>
      <c r="I81" s="3"/>
      <c r="J81" s="3"/>
      <c r="K81" s="3"/>
      <c r="L81" s="3"/>
      <c r="M81" s="3"/>
      <c r="N81" s="3"/>
      <c r="O81" s="3"/>
      <c r="P81" s="3"/>
      <c r="Q81" s="3"/>
      <c r="R81" s="3"/>
      <c r="S81" s="3"/>
      <c r="T81" s="3"/>
      <c r="U81" s="3"/>
      <c r="V81" s="3"/>
      <c r="W81" s="3"/>
    </row>
    <row r="82" spans="3:23" s="264" customFormat="1" ht="15.75">
      <c r="C82" s="3"/>
      <c r="D82" s="324"/>
      <c r="E82" s="318"/>
      <c r="F82" s="3"/>
      <c r="G82" s="308"/>
      <c r="H82" s="3"/>
      <c r="I82" s="3"/>
      <c r="J82" s="3"/>
      <c r="K82" s="3"/>
      <c r="L82" s="3"/>
      <c r="M82" s="3"/>
      <c r="N82" s="3"/>
      <c r="O82" s="3"/>
      <c r="P82" s="3"/>
      <c r="Q82" s="3"/>
      <c r="R82" s="3"/>
      <c r="S82" s="3"/>
      <c r="T82" s="3"/>
      <c r="U82" s="3"/>
      <c r="V82" s="3"/>
      <c r="W82" s="3"/>
    </row>
    <row r="83" spans="3:23" s="264" customFormat="1" ht="15.75">
      <c r="C83" s="3"/>
      <c r="D83" s="324"/>
      <c r="E83" s="318"/>
      <c r="F83" s="3"/>
      <c r="G83" s="308"/>
      <c r="H83" s="3"/>
      <c r="I83" s="3"/>
      <c r="J83" s="3"/>
      <c r="K83" s="3"/>
      <c r="L83" s="3"/>
      <c r="M83" s="3"/>
      <c r="N83" s="3"/>
      <c r="O83" s="3"/>
      <c r="P83" s="3"/>
      <c r="Q83" s="3"/>
      <c r="R83" s="3"/>
      <c r="S83" s="3"/>
      <c r="T83" s="3"/>
      <c r="U83" s="3"/>
      <c r="V83" s="3"/>
      <c r="W83" s="3"/>
    </row>
    <row r="84" spans="3:23" s="264" customFormat="1" ht="15.75">
      <c r="C84" s="3"/>
      <c r="D84" s="324"/>
      <c r="E84" s="318"/>
      <c r="F84" s="3"/>
      <c r="G84" s="308"/>
      <c r="H84" s="3"/>
      <c r="I84" s="3"/>
      <c r="J84" s="3"/>
      <c r="K84" s="3"/>
      <c r="L84" s="3"/>
      <c r="M84" s="3"/>
      <c r="N84" s="3"/>
      <c r="O84" s="3"/>
      <c r="P84" s="3"/>
      <c r="Q84" s="3"/>
      <c r="R84" s="3"/>
      <c r="S84" s="3"/>
      <c r="T84" s="3"/>
      <c r="U84" s="3"/>
      <c r="V84" s="3"/>
      <c r="W84" s="3"/>
    </row>
    <row r="85" spans="3:23" s="264" customFormat="1" ht="15.75">
      <c r="C85" s="3"/>
      <c r="D85" s="324"/>
      <c r="E85" s="318"/>
      <c r="F85" s="3"/>
      <c r="G85" s="308"/>
      <c r="H85" s="3"/>
      <c r="I85" s="3"/>
      <c r="J85" s="3"/>
      <c r="K85" s="3"/>
      <c r="L85" s="3"/>
      <c r="M85" s="3"/>
      <c r="N85" s="3"/>
      <c r="O85" s="3"/>
      <c r="P85" s="3"/>
      <c r="Q85" s="3"/>
      <c r="R85" s="3"/>
      <c r="S85" s="3"/>
      <c r="T85" s="3"/>
      <c r="U85" s="3"/>
      <c r="V85" s="3"/>
      <c r="W85" s="3"/>
    </row>
    <row r="86" spans="3:23" s="264" customFormat="1" ht="15.75">
      <c r="C86" s="3"/>
      <c r="D86" s="324"/>
      <c r="E86" s="318"/>
      <c r="F86" s="3"/>
      <c r="G86" s="308"/>
      <c r="H86" s="3"/>
      <c r="I86" s="3"/>
      <c r="J86" s="3"/>
      <c r="K86" s="3"/>
      <c r="L86" s="3"/>
      <c r="M86" s="3"/>
      <c r="N86" s="3"/>
      <c r="O86" s="3"/>
      <c r="P86" s="3"/>
      <c r="Q86" s="3"/>
      <c r="R86" s="3"/>
      <c r="S86" s="3"/>
      <c r="T86" s="3"/>
      <c r="U86" s="3"/>
      <c r="V86" s="3"/>
      <c r="W86" s="3"/>
    </row>
    <row r="87" spans="3:23" s="264" customFormat="1" ht="15.75">
      <c r="C87" s="3"/>
      <c r="D87" s="324"/>
      <c r="E87" s="318"/>
      <c r="F87" s="3"/>
      <c r="G87" s="308"/>
      <c r="H87" s="3"/>
      <c r="I87" s="3"/>
      <c r="J87" s="3"/>
      <c r="K87" s="3"/>
      <c r="L87" s="3"/>
      <c r="M87" s="3"/>
      <c r="N87" s="3"/>
      <c r="O87" s="3"/>
      <c r="P87" s="3"/>
      <c r="Q87" s="3"/>
      <c r="R87" s="3"/>
      <c r="S87" s="3"/>
      <c r="T87" s="3"/>
      <c r="U87" s="3"/>
      <c r="V87" s="3"/>
      <c r="W87" s="3"/>
    </row>
    <row r="88" spans="3:23" s="264" customFormat="1" ht="15.75">
      <c r="C88" s="3"/>
      <c r="D88" s="324"/>
      <c r="E88" s="318"/>
      <c r="F88" s="3"/>
      <c r="G88" s="308"/>
      <c r="H88" s="3"/>
      <c r="I88" s="3"/>
      <c r="J88" s="3"/>
      <c r="K88" s="3"/>
      <c r="L88" s="3"/>
      <c r="M88" s="3"/>
      <c r="N88" s="3"/>
      <c r="O88" s="3"/>
      <c r="P88" s="3"/>
      <c r="Q88" s="3"/>
      <c r="R88" s="3"/>
      <c r="S88" s="3"/>
      <c r="T88" s="3"/>
      <c r="U88" s="3"/>
      <c r="V88" s="3"/>
      <c r="W88" s="3"/>
    </row>
    <row r="89" spans="3:23" s="264" customFormat="1" ht="15.75">
      <c r="C89" s="3"/>
      <c r="D89" s="324"/>
      <c r="E89" s="318"/>
      <c r="F89" s="3"/>
      <c r="G89" s="308"/>
      <c r="H89" s="3"/>
      <c r="I89" s="3"/>
      <c r="J89" s="3"/>
      <c r="K89" s="3"/>
      <c r="L89" s="3"/>
      <c r="M89" s="3"/>
      <c r="N89" s="3"/>
      <c r="O89" s="3"/>
      <c r="P89" s="3"/>
      <c r="Q89" s="3"/>
      <c r="R89" s="3"/>
      <c r="S89" s="3"/>
      <c r="T89" s="3"/>
      <c r="U89" s="3"/>
      <c r="V89" s="3"/>
      <c r="W89" s="3"/>
    </row>
    <row r="90" spans="3:23" s="264" customFormat="1" ht="15.75">
      <c r="C90" s="3"/>
      <c r="D90" s="324"/>
      <c r="E90" s="318"/>
      <c r="F90" s="3"/>
      <c r="G90" s="308"/>
      <c r="H90" s="3"/>
      <c r="I90" s="3"/>
      <c r="J90" s="3"/>
      <c r="K90" s="3"/>
      <c r="L90" s="3"/>
      <c r="M90" s="3"/>
      <c r="N90" s="3"/>
      <c r="O90" s="3"/>
      <c r="P90" s="3"/>
      <c r="Q90" s="3"/>
      <c r="R90" s="3"/>
      <c r="S90" s="3"/>
      <c r="T90" s="3"/>
      <c r="U90" s="3"/>
      <c r="V90" s="3"/>
      <c r="W90" s="3"/>
    </row>
    <row r="91" spans="3:23" s="264" customFormat="1" ht="15.75">
      <c r="C91" s="3"/>
      <c r="D91" s="324"/>
      <c r="E91" s="318"/>
      <c r="F91" s="3"/>
      <c r="G91" s="308"/>
      <c r="H91" s="3"/>
      <c r="I91" s="3"/>
      <c r="J91" s="3"/>
      <c r="K91" s="3"/>
      <c r="L91" s="3"/>
      <c r="M91" s="3"/>
      <c r="N91" s="3"/>
      <c r="O91" s="3"/>
      <c r="P91" s="3"/>
      <c r="Q91" s="3"/>
      <c r="R91" s="3"/>
      <c r="S91" s="3"/>
      <c r="T91" s="3"/>
      <c r="U91" s="3"/>
      <c r="V91" s="3"/>
      <c r="W91" s="3"/>
    </row>
    <row r="92" spans="3:23" s="264" customFormat="1" ht="15.75">
      <c r="C92" s="3"/>
      <c r="D92" s="324"/>
      <c r="E92" s="318"/>
      <c r="F92" s="3"/>
      <c r="G92" s="308"/>
      <c r="H92" s="3"/>
      <c r="I92" s="3"/>
      <c r="J92" s="3"/>
      <c r="K92" s="3"/>
      <c r="L92" s="3"/>
      <c r="M92" s="3"/>
      <c r="N92" s="3"/>
      <c r="O92" s="3"/>
      <c r="P92" s="3"/>
      <c r="Q92" s="3"/>
      <c r="R92" s="3"/>
      <c r="S92" s="3"/>
      <c r="T92" s="3"/>
      <c r="U92" s="3"/>
      <c r="V92" s="3"/>
      <c r="W92" s="3"/>
    </row>
    <row r="93" spans="3:23" s="264" customFormat="1" ht="15.75">
      <c r="C93" s="3"/>
      <c r="D93" s="324"/>
      <c r="E93" s="318"/>
      <c r="F93" s="3"/>
      <c r="G93" s="308"/>
      <c r="H93" s="3"/>
      <c r="I93" s="3"/>
      <c r="J93" s="3"/>
      <c r="K93" s="3"/>
      <c r="L93" s="3"/>
      <c r="M93" s="3"/>
      <c r="N93" s="3"/>
      <c r="O93" s="3"/>
      <c r="P93" s="3"/>
      <c r="Q93" s="3"/>
      <c r="R93" s="3"/>
      <c r="S93" s="3"/>
      <c r="T93" s="3"/>
      <c r="U93" s="3"/>
      <c r="V93" s="3"/>
      <c r="W93" s="3"/>
    </row>
    <row r="94" spans="3:23" s="264" customFormat="1" ht="15.75">
      <c r="C94" s="3"/>
      <c r="D94" s="324"/>
      <c r="E94" s="318"/>
      <c r="F94" s="3"/>
      <c r="G94" s="308"/>
      <c r="H94" s="3"/>
      <c r="I94" s="3"/>
      <c r="J94" s="3"/>
      <c r="K94" s="3"/>
      <c r="L94" s="3"/>
      <c r="M94" s="3"/>
      <c r="N94" s="3"/>
      <c r="O94" s="3"/>
      <c r="P94" s="3"/>
      <c r="Q94" s="3"/>
      <c r="R94" s="3"/>
      <c r="S94" s="3"/>
      <c r="T94" s="3"/>
      <c r="U94" s="3"/>
      <c r="V94" s="3"/>
      <c r="W94" s="3"/>
    </row>
    <row r="95" spans="3:23" s="264" customFormat="1" ht="15.75">
      <c r="C95" s="3"/>
      <c r="D95" s="324"/>
      <c r="E95" s="318"/>
      <c r="F95" s="3"/>
      <c r="G95" s="308"/>
      <c r="H95" s="3"/>
      <c r="I95" s="3"/>
      <c r="J95" s="3"/>
      <c r="K95" s="3"/>
      <c r="L95" s="3"/>
      <c r="M95" s="3"/>
      <c r="N95" s="3"/>
      <c r="O95" s="3"/>
      <c r="P95" s="3"/>
      <c r="Q95" s="3"/>
      <c r="R95" s="3"/>
      <c r="S95" s="3"/>
      <c r="T95" s="3"/>
      <c r="U95" s="3"/>
      <c r="V95" s="3"/>
      <c r="W95" s="3"/>
    </row>
    <row r="96" spans="3:23" s="264" customFormat="1" ht="15.75">
      <c r="C96" s="3"/>
      <c r="D96" s="324"/>
      <c r="E96" s="318"/>
      <c r="F96" s="3"/>
      <c r="G96" s="308"/>
      <c r="H96" s="3"/>
      <c r="I96" s="3"/>
      <c r="J96" s="3"/>
      <c r="K96" s="3"/>
      <c r="L96" s="3"/>
      <c r="M96" s="3"/>
      <c r="N96" s="3"/>
      <c r="O96" s="3"/>
      <c r="P96" s="3"/>
      <c r="Q96" s="3"/>
      <c r="R96" s="3"/>
      <c r="S96" s="3"/>
      <c r="T96" s="3"/>
      <c r="U96" s="3"/>
      <c r="V96" s="3"/>
      <c r="W96" s="3"/>
    </row>
    <row r="97" spans="3:23" s="264" customFormat="1" ht="15.75">
      <c r="C97" s="3"/>
      <c r="D97" s="324"/>
      <c r="E97" s="318"/>
      <c r="F97" s="3"/>
      <c r="G97" s="308"/>
      <c r="H97" s="3"/>
      <c r="I97" s="3"/>
      <c r="J97" s="3"/>
      <c r="K97" s="3"/>
      <c r="L97" s="3"/>
      <c r="M97" s="3"/>
      <c r="N97" s="3"/>
      <c r="O97" s="3"/>
      <c r="P97" s="3"/>
      <c r="Q97" s="3"/>
      <c r="R97" s="3"/>
      <c r="S97" s="3"/>
      <c r="T97" s="3"/>
      <c r="U97" s="3"/>
      <c r="V97" s="3"/>
      <c r="W97" s="3"/>
    </row>
    <row r="98" spans="3:23" s="264" customFormat="1" ht="15.75">
      <c r="C98" s="3"/>
      <c r="D98" s="324"/>
      <c r="E98" s="318"/>
      <c r="F98" s="3"/>
      <c r="G98" s="308"/>
      <c r="H98" s="3"/>
      <c r="I98" s="3"/>
      <c r="J98" s="3"/>
      <c r="K98" s="3"/>
      <c r="L98" s="3"/>
      <c r="M98" s="3"/>
      <c r="N98" s="3"/>
      <c r="O98" s="3"/>
      <c r="P98" s="3"/>
      <c r="Q98" s="3"/>
      <c r="R98" s="3"/>
      <c r="S98" s="3"/>
      <c r="T98" s="3"/>
      <c r="U98" s="3"/>
      <c r="V98" s="3"/>
      <c r="W98" s="3"/>
    </row>
    <row r="99" spans="3:23" s="264" customFormat="1" ht="15.75">
      <c r="C99" s="3"/>
      <c r="D99" s="324"/>
      <c r="E99" s="318"/>
      <c r="F99" s="3"/>
      <c r="G99" s="308"/>
      <c r="H99" s="3"/>
      <c r="I99" s="3"/>
      <c r="J99" s="3"/>
      <c r="K99" s="3"/>
      <c r="L99" s="3"/>
      <c r="M99" s="3"/>
      <c r="N99" s="3"/>
      <c r="O99" s="3"/>
      <c r="P99" s="3"/>
      <c r="Q99" s="3"/>
      <c r="R99" s="3"/>
      <c r="S99" s="3"/>
      <c r="T99" s="3"/>
      <c r="U99" s="3"/>
      <c r="V99" s="3"/>
      <c r="W99" s="3"/>
    </row>
    <row r="100" spans="3:23" s="264" customFormat="1" ht="15.75">
      <c r="C100" s="3"/>
      <c r="D100" s="324"/>
      <c r="E100" s="318"/>
      <c r="F100" s="3"/>
      <c r="G100" s="308"/>
      <c r="H100" s="3"/>
      <c r="I100" s="3"/>
      <c r="J100" s="3"/>
      <c r="K100" s="3"/>
      <c r="L100" s="3"/>
      <c r="M100" s="3"/>
      <c r="N100" s="3"/>
      <c r="O100" s="3"/>
      <c r="P100" s="3"/>
      <c r="Q100" s="3"/>
      <c r="R100" s="3"/>
      <c r="S100" s="3"/>
      <c r="T100" s="3"/>
      <c r="U100" s="3"/>
      <c r="V100" s="3"/>
      <c r="W100" s="3"/>
    </row>
    <row r="101" spans="3:23" s="264" customFormat="1" ht="15.75">
      <c r="C101" s="3"/>
      <c r="D101" s="324"/>
      <c r="E101" s="318"/>
      <c r="F101" s="3"/>
      <c r="G101" s="308"/>
      <c r="H101" s="3"/>
      <c r="I101" s="3"/>
      <c r="J101" s="3"/>
      <c r="K101" s="3"/>
      <c r="L101" s="3"/>
      <c r="M101" s="3"/>
      <c r="N101" s="3"/>
      <c r="O101" s="3"/>
      <c r="P101" s="3"/>
      <c r="Q101" s="3"/>
      <c r="R101" s="3"/>
      <c r="S101" s="3"/>
      <c r="T101" s="3"/>
      <c r="U101" s="3"/>
      <c r="V101" s="3"/>
      <c r="W101" s="3"/>
    </row>
    <row r="102" spans="3:23" s="264" customFormat="1" ht="15.75">
      <c r="C102" s="3"/>
      <c r="D102" s="324"/>
      <c r="E102" s="318"/>
      <c r="F102" s="3"/>
      <c r="G102" s="308"/>
      <c r="H102" s="3"/>
      <c r="I102" s="3"/>
      <c r="J102" s="3"/>
      <c r="K102" s="3"/>
      <c r="L102" s="3"/>
      <c r="M102" s="3"/>
      <c r="N102" s="3"/>
      <c r="O102" s="3"/>
      <c r="P102" s="3"/>
      <c r="Q102" s="3"/>
      <c r="R102" s="3"/>
      <c r="S102" s="3"/>
      <c r="T102" s="3"/>
      <c r="U102" s="3"/>
      <c r="V102" s="3"/>
      <c r="W102" s="3"/>
    </row>
    <row r="103" spans="3:23" s="264" customFormat="1" ht="15.75">
      <c r="C103" s="3"/>
      <c r="D103" s="324"/>
      <c r="E103" s="318"/>
      <c r="F103" s="3"/>
      <c r="G103" s="308"/>
      <c r="H103" s="3"/>
      <c r="I103" s="3"/>
      <c r="J103" s="3"/>
      <c r="K103" s="3"/>
      <c r="L103" s="3"/>
      <c r="M103" s="3"/>
      <c r="N103" s="3"/>
      <c r="O103" s="3"/>
      <c r="P103" s="3"/>
      <c r="Q103" s="3"/>
      <c r="R103" s="3"/>
      <c r="S103" s="3"/>
      <c r="T103" s="3"/>
      <c r="U103" s="3"/>
      <c r="V103" s="3"/>
      <c r="W103" s="3"/>
    </row>
    <row r="104" spans="3:23" s="264" customFormat="1" ht="15.75">
      <c r="C104" s="3"/>
      <c r="D104" s="324"/>
      <c r="E104" s="318"/>
      <c r="F104" s="3"/>
      <c r="G104" s="308"/>
      <c r="H104" s="3"/>
      <c r="I104" s="3"/>
      <c r="J104" s="3"/>
      <c r="K104" s="3"/>
      <c r="L104" s="3"/>
      <c r="M104" s="3"/>
      <c r="N104" s="3"/>
      <c r="O104" s="3"/>
      <c r="P104" s="3"/>
      <c r="Q104" s="3"/>
      <c r="R104" s="3"/>
      <c r="S104" s="3"/>
      <c r="T104" s="3"/>
      <c r="U104" s="3"/>
      <c r="V104" s="3"/>
      <c r="W104" s="3"/>
    </row>
    <row r="105" spans="3:23" s="264" customFormat="1" ht="15.75">
      <c r="C105" s="3"/>
      <c r="D105" s="324"/>
      <c r="E105" s="318"/>
      <c r="F105" s="3"/>
      <c r="G105" s="308"/>
      <c r="H105" s="3"/>
      <c r="I105" s="3"/>
      <c r="J105" s="3"/>
      <c r="K105" s="3"/>
      <c r="L105" s="3"/>
      <c r="M105" s="3"/>
      <c r="N105" s="3"/>
      <c r="O105" s="3"/>
      <c r="P105" s="3"/>
      <c r="Q105" s="3"/>
      <c r="R105" s="3"/>
      <c r="S105" s="3"/>
      <c r="T105" s="3"/>
      <c r="U105" s="3"/>
      <c r="V105" s="3"/>
      <c r="W105" s="3"/>
    </row>
    <row r="106" spans="3:23" s="264" customFormat="1" ht="15.75">
      <c r="C106" s="3"/>
      <c r="D106" s="324"/>
      <c r="E106" s="318"/>
      <c r="F106" s="3"/>
      <c r="G106" s="308"/>
      <c r="H106" s="3"/>
      <c r="I106" s="3"/>
      <c r="J106" s="3"/>
      <c r="K106" s="3"/>
      <c r="L106" s="3"/>
      <c r="M106" s="3"/>
      <c r="N106" s="3"/>
      <c r="O106" s="3"/>
      <c r="P106" s="3"/>
      <c r="Q106" s="3"/>
      <c r="R106" s="3"/>
      <c r="S106" s="3"/>
      <c r="T106" s="3"/>
      <c r="U106" s="3"/>
      <c r="V106" s="3"/>
      <c r="W106" s="3"/>
    </row>
    <row r="107" spans="3:23" s="264" customFormat="1" ht="15.75">
      <c r="C107" s="3"/>
      <c r="D107" s="324"/>
      <c r="E107" s="318"/>
      <c r="F107" s="3"/>
      <c r="G107" s="308"/>
      <c r="H107" s="3"/>
      <c r="I107" s="3"/>
      <c r="J107" s="3"/>
      <c r="K107" s="3"/>
      <c r="L107" s="3"/>
      <c r="M107" s="3"/>
      <c r="N107" s="3"/>
      <c r="O107" s="3"/>
      <c r="P107" s="3"/>
      <c r="Q107" s="3"/>
      <c r="R107" s="3"/>
      <c r="S107" s="3"/>
      <c r="T107" s="3"/>
      <c r="U107" s="3"/>
      <c r="V107" s="3"/>
      <c r="W107" s="3"/>
    </row>
    <row r="108" spans="3:23" s="264" customFormat="1" ht="15.75">
      <c r="C108" s="3"/>
      <c r="D108" s="324"/>
      <c r="E108" s="318"/>
      <c r="F108" s="3"/>
      <c r="G108" s="308"/>
      <c r="H108" s="3"/>
      <c r="I108" s="3"/>
      <c r="J108" s="3"/>
      <c r="K108" s="3"/>
      <c r="L108" s="3"/>
      <c r="M108" s="3"/>
      <c r="N108" s="3"/>
      <c r="O108" s="3"/>
      <c r="P108" s="3"/>
      <c r="Q108" s="3"/>
      <c r="R108" s="3"/>
      <c r="S108" s="3"/>
      <c r="T108" s="3"/>
      <c r="U108" s="3"/>
      <c r="V108" s="3"/>
      <c r="W108" s="3"/>
    </row>
    <row r="109" spans="3:23" s="264" customFormat="1" ht="15.75">
      <c r="C109" s="3"/>
      <c r="D109" s="324"/>
      <c r="E109" s="318"/>
      <c r="F109" s="3"/>
      <c r="G109" s="308"/>
      <c r="H109" s="3"/>
      <c r="I109" s="3"/>
      <c r="J109" s="3"/>
      <c r="K109" s="3"/>
      <c r="L109" s="3"/>
      <c r="M109" s="3"/>
      <c r="N109" s="3"/>
      <c r="O109" s="3"/>
      <c r="P109" s="3"/>
      <c r="Q109" s="3"/>
      <c r="R109" s="3"/>
      <c r="S109" s="3"/>
      <c r="T109" s="3"/>
      <c r="U109" s="3"/>
      <c r="V109" s="3"/>
      <c r="W109" s="3"/>
    </row>
    <row r="110" spans="3:23" s="264" customFormat="1" ht="15.75">
      <c r="C110" s="3"/>
      <c r="D110" s="324"/>
      <c r="E110" s="318"/>
      <c r="F110" s="3"/>
      <c r="G110" s="308"/>
      <c r="H110" s="3"/>
      <c r="I110" s="3"/>
      <c r="J110" s="3"/>
      <c r="K110" s="3"/>
      <c r="L110" s="3"/>
      <c r="M110" s="3"/>
      <c r="N110" s="3"/>
      <c r="O110" s="3"/>
      <c r="P110" s="3"/>
      <c r="Q110" s="3"/>
      <c r="R110" s="3"/>
      <c r="S110" s="3"/>
      <c r="T110" s="3"/>
      <c r="U110" s="3"/>
      <c r="V110" s="3"/>
      <c r="W110" s="3"/>
    </row>
    <row r="111" spans="3:23" s="264" customFormat="1" ht="15.75">
      <c r="C111" s="3"/>
      <c r="D111" s="324"/>
      <c r="E111" s="318"/>
      <c r="F111" s="3"/>
      <c r="G111" s="308"/>
      <c r="H111" s="3"/>
      <c r="I111" s="3"/>
      <c r="J111" s="3"/>
      <c r="K111" s="3"/>
      <c r="L111" s="3"/>
      <c r="M111" s="3"/>
      <c r="N111" s="3"/>
      <c r="O111" s="3"/>
      <c r="P111" s="3"/>
      <c r="Q111" s="3"/>
      <c r="R111" s="3"/>
      <c r="S111" s="3"/>
      <c r="T111" s="3"/>
      <c r="U111" s="3"/>
      <c r="V111" s="3"/>
      <c r="W111" s="3"/>
    </row>
    <row r="112" spans="3:23" s="264" customFormat="1" ht="15.75">
      <c r="C112" s="3"/>
      <c r="D112" s="324"/>
      <c r="E112" s="318"/>
      <c r="F112" s="3"/>
      <c r="G112" s="308"/>
      <c r="H112" s="3"/>
      <c r="I112" s="3"/>
      <c r="J112" s="3"/>
      <c r="K112" s="3"/>
      <c r="L112" s="3"/>
      <c r="M112" s="3"/>
      <c r="N112" s="3"/>
      <c r="O112" s="3"/>
      <c r="P112" s="3"/>
      <c r="Q112" s="3"/>
      <c r="R112" s="3"/>
      <c r="S112" s="3"/>
      <c r="T112" s="3"/>
      <c r="U112" s="3"/>
      <c r="V112" s="3"/>
      <c r="W112" s="3"/>
    </row>
    <row r="113" spans="3:23" s="264" customFormat="1" ht="15.75">
      <c r="C113" s="3"/>
      <c r="D113" s="324"/>
      <c r="E113" s="318"/>
      <c r="F113" s="3"/>
      <c r="G113" s="308"/>
      <c r="H113" s="3"/>
      <c r="I113" s="3"/>
      <c r="J113" s="3"/>
      <c r="K113" s="3"/>
      <c r="L113" s="3"/>
      <c r="M113" s="3"/>
      <c r="N113" s="3"/>
      <c r="O113" s="3"/>
      <c r="P113" s="3"/>
      <c r="Q113" s="3"/>
      <c r="R113" s="3"/>
      <c r="S113" s="3"/>
      <c r="T113" s="3"/>
      <c r="U113" s="3"/>
      <c r="V113" s="3"/>
      <c r="W113" s="3"/>
    </row>
    <row r="114" spans="3:23" s="264" customFormat="1" ht="15.75">
      <c r="C114" s="3"/>
      <c r="D114" s="324"/>
      <c r="E114" s="318"/>
      <c r="F114" s="3"/>
      <c r="G114" s="308"/>
      <c r="H114" s="3"/>
      <c r="I114" s="3"/>
      <c r="J114" s="3"/>
      <c r="K114" s="3"/>
      <c r="L114" s="3"/>
      <c r="M114" s="3"/>
      <c r="N114" s="3"/>
      <c r="O114" s="3"/>
      <c r="P114" s="3"/>
      <c r="Q114" s="3"/>
      <c r="R114" s="3"/>
      <c r="S114" s="3"/>
      <c r="T114" s="3"/>
      <c r="U114" s="3"/>
      <c r="V114" s="3"/>
      <c r="W114" s="3"/>
    </row>
    <row r="115" spans="3:23" s="264" customFormat="1" ht="15.75">
      <c r="C115" s="3"/>
      <c r="D115" s="324"/>
      <c r="E115" s="318"/>
      <c r="F115" s="3"/>
      <c r="G115" s="308"/>
      <c r="H115" s="3"/>
      <c r="I115" s="3"/>
      <c r="J115" s="3"/>
      <c r="K115" s="3"/>
      <c r="L115" s="3"/>
      <c r="M115" s="3"/>
      <c r="N115" s="3"/>
      <c r="O115" s="3"/>
      <c r="P115" s="3"/>
      <c r="Q115" s="3"/>
      <c r="R115" s="3"/>
      <c r="S115" s="3"/>
      <c r="T115" s="3"/>
      <c r="U115" s="3"/>
      <c r="V115" s="3"/>
      <c r="W115" s="3"/>
    </row>
    <row r="116" spans="3:23" s="264" customFormat="1" ht="15.75">
      <c r="C116" s="3"/>
      <c r="D116" s="324"/>
      <c r="E116" s="318"/>
      <c r="F116" s="3"/>
      <c r="G116" s="308"/>
      <c r="H116" s="3"/>
      <c r="I116" s="3"/>
      <c r="J116" s="3"/>
      <c r="K116" s="3"/>
      <c r="L116" s="3"/>
      <c r="M116" s="3"/>
      <c r="N116" s="3"/>
      <c r="O116" s="3"/>
      <c r="P116" s="3"/>
      <c r="Q116" s="3"/>
      <c r="R116" s="3"/>
      <c r="S116" s="3"/>
      <c r="T116" s="3"/>
      <c r="U116" s="3"/>
      <c r="V116" s="3"/>
      <c r="W116" s="3"/>
    </row>
    <row r="117" spans="3:23" s="264" customFormat="1" ht="15.75">
      <c r="C117" s="3"/>
      <c r="D117" s="324"/>
      <c r="E117" s="318"/>
      <c r="F117" s="3"/>
      <c r="G117" s="308"/>
      <c r="H117" s="3"/>
      <c r="I117" s="3"/>
      <c r="J117" s="3"/>
      <c r="K117" s="3"/>
      <c r="L117" s="3"/>
      <c r="M117" s="3"/>
      <c r="N117" s="3"/>
      <c r="O117" s="3"/>
      <c r="P117" s="3"/>
      <c r="Q117" s="3"/>
      <c r="R117" s="3"/>
      <c r="S117" s="3"/>
      <c r="T117" s="3"/>
      <c r="U117" s="3"/>
      <c r="V117" s="3"/>
      <c r="W117" s="3"/>
    </row>
    <row r="118" spans="3:23" s="264" customFormat="1" ht="15.75">
      <c r="C118" s="3"/>
      <c r="D118" s="324"/>
      <c r="E118" s="318"/>
      <c r="F118" s="3"/>
      <c r="G118" s="308"/>
      <c r="H118" s="3"/>
      <c r="I118" s="3"/>
      <c r="J118" s="3"/>
      <c r="K118" s="3"/>
      <c r="L118" s="3"/>
      <c r="M118" s="3"/>
      <c r="N118" s="3"/>
      <c r="O118" s="3"/>
      <c r="P118" s="3"/>
      <c r="Q118" s="3"/>
      <c r="R118" s="3"/>
      <c r="S118" s="3"/>
      <c r="T118" s="3"/>
      <c r="U118" s="3"/>
      <c r="V118" s="3"/>
      <c r="W118" s="3"/>
    </row>
    <row r="119" spans="3:23" s="264" customFormat="1" ht="15.75">
      <c r="C119" s="3"/>
      <c r="D119" s="324"/>
      <c r="E119" s="318"/>
      <c r="F119" s="3"/>
      <c r="G119" s="308"/>
      <c r="H119" s="3"/>
      <c r="I119" s="3"/>
      <c r="J119" s="3"/>
      <c r="K119" s="3"/>
      <c r="L119" s="3"/>
      <c r="M119" s="3"/>
      <c r="N119" s="3"/>
      <c r="O119" s="3"/>
      <c r="P119" s="3"/>
      <c r="Q119" s="3"/>
      <c r="R119" s="3"/>
      <c r="S119" s="3"/>
      <c r="T119" s="3"/>
      <c r="U119" s="3"/>
      <c r="V119" s="3"/>
      <c r="W119" s="3"/>
    </row>
    <row r="120" spans="3:23" s="264" customFormat="1" ht="15.75">
      <c r="C120" s="3"/>
      <c r="D120" s="324"/>
      <c r="E120" s="318"/>
      <c r="F120" s="3"/>
      <c r="G120" s="308"/>
      <c r="H120" s="3"/>
      <c r="I120" s="3"/>
      <c r="J120" s="3"/>
      <c r="K120" s="3"/>
      <c r="L120" s="3"/>
      <c r="M120" s="3"/>
      <c r="N120" s="3"/>
      <c r="O120" s="3"/>
      <c r="P120" s="3"/>
      <c r="Q120" s="3"/>
      <c r="R120" s="3"/>
      <c r="S120" s="3"/>
      <c r="T120" s="3"/>
      <c r="U120" s="3"/>
      <c r="V120" s="3"/>
      <c r="W120" s="3"/>
    </row>
    <row r="121" spans="3:23" s="264" customFormat="1" ht="15.75">
      <c r="C121" s="3"/>
      <c r="D121" s="324"/>
      <c r="E121" s="318"/>
      <c r="F121" s="3"/>
      <c r="G121" s="308"/>
      <c r="H121" s="3"/>
      <c r="I121" s="3"/>
      <c r="J121" s="3"/>
      <c r="K121" s="3"/>
      <c r="L121" s="3"/>
      <c r="M121" s="3"/>
      <c r="N121" s="3"/>
      <c r="O121" s="3"/>
      <c r="P121" s="3"/>
      <c r="Q121" s="3"/>
      <c r="R121" s="3"/>
      <c r="S121" s="3"/>
      <c r="T121" s="3"/>
      <c r="U121" s="3"/>
      <c r="V121" s="3"/>
      <c r="W121" s="3"/>
    </row>
    <row r="122" spans="3:23" s="264" customFormat="1" ht="15.75">
      <c r="C122" s="3"/>
      <c r="D122" s="324"/>
      <c r="E122" s="318"/>
      <c r="F122" s="3"/>
      <c r="G122" s="308"/>
      <c r="H122" s="3"/>
      <c r="I122" s="3"/>
      <c r="J122" s="3"/>
      <c r="K122" s="3"/>
      <c r="L122" s="3"/>
      <c r="M122" s="3"/>
      <c r="N122" s="3"/>
      <c r="O122" s="3"/>
      <c r="P122" s="3"/>
      <c r="Q122" s="3"/>
      <c r="R122" s="3"/>
      <c r="S122" s="3"/>
      <c r="T122" s="3"/>
      <c r="U122" s="3"/>
      <c r="V122" s="3"/>
      <c r="W122" s="3"/>
    </row>
    <row r="123" spans="3:23" s="264" customFormat="1" ht="15.75">
      <c r="C123" s="3"/>
      <c r="D123" s="324"/>
      <c r="E123" s="318"/>
      <c r="F123" s="3"/>
      <c r="G123" s="308"/>
      <c r="H123" s="3"/>
      <c r="I123" s="3"/>
      <c r="J123" s="3"/>
      <c r="K123" s="3"/>
      <c r="L123" s="3"/>
      <c r="M123" s="3"/>
      <c r="N123" s="3"/>
      <c r="O123" s="3"/>
      <c r="P123" s="3"/>
      <c r="Q123" s="3"/>
      <c r="R123" s="3"/>
      <c r="S123" s="3"/>
      <c r="T123" s="3"/>
      <c r="U123" s="3"/>
      <c r="V123" s="3"/>
      <c r="W123" s="3"/>
    </row>
    <row r="124" spans="3:23" s="264" customFormat="1" ht="15.75">
      <c r="C124" s="3"/>
      <c r="D124" s="324"/>
      <c r="E124" s="318"/>
      <c r="F124" s="3"/>
      <c r="G124" s="308"/>
      <c r="H124" s="3"/>
      <c r="I124" s="3"/>
      <c r="J124" s="3"/>
      <c r="K124" s="3"/>
      <c r="L124" s="3"/>
      <c r="M124" s="3"/>
      <c r="N124" s="3"/>
      <c r="O124" s="3"/>
      <c r="P124" s="3"/>
      <c r="Q124" s="3"/>
      <c r="R124" s="3"/>
      <c r="S124" s="3"/>
      <c r="T124" s="3"/>
      <c r="U124" s="3"/>
      <c r="V124" s="3"/>
      <c r="W124" s="3"/>
    </row>
    <row r="125" spans="3:23" s="264" customFormat="1" ht="15.75">
      <c r="C125" s="3"/>
      <c r="D125" s="324"/>
      <c r="E125" s="318"/>
      <c r="F125" s="3"/>
      <c r="G125" s="308"/>
      <c r="H125" s="3"/>
      <c r="I125" s="3"/>
      <c r="J125" s="3"/>
      <c r="K125" s="3"/>
      <c r="L125" s="3"/>
      <c r="M125" s="3"/>
      <c r="N125" s="3"/>
      <c r="O125" s="3"/>
      <c r="P125" s="3"/>
      <c r="Q125" s="3"/>
      <c r="R125" s="3"/>
      <c r="S125" s="3"/>
      <c r="T125" s="3"/>
      <c r="U125" s="3"/>
      <c r="V125" s="3"/>
      <c r="W125" s="3"/>
    </row>
    <row r="126" spans="3:23" s="264" customFormat="1" ht="15.75">
      <c r="C126" s="3"/>
      <c r="D126" s="324"/>
      <c r="E126" s="318"/>
      <c r="F126" s="3"/>
      <c r="G126" s="308"/>
      <c r="H126" s="3"/>
      <c r="I126" s="3"/>
      <c r="J126" s="3"/>
      <c r="K126" s="3"/>
      <c r="L126" s="3"/>
      <c r="M126" s="3"/>
      <c r="N126" s="3"/>
      <c r="O126" s="3"/>
      <c r="P126" s="3"/>
      <c r="Q126" s="3"/>
      <c r="R126" s="3"/>
      <c r="S126" s="3"/>
      <c r="T126" s="3"/>
      <c r="U126" s="3"/>
      <c r="V126" s="3"/>
      <c r="W126" s="3"/>
    </row>
    <row r="127" spans="3:23" s="264" customFormat="1" ht="15.75">
      <c r="C127" s="3"/>
      <c r="D127" s="324"/>
      <c r="E127" s="318"/>
      <c r="F127" s="3"/>
      <c r="G127" s="308"/>
      <c r="H127" s="3"/>
      <c r="I127" s="3"/>
      <c r="J127" s="3"/>
      <c r="K127" s="3"/>
      <c r="L127" s="3"/>
      <c r="M127" s="3"/>
      <c r="N127" s="3"/>
      <c r="O127" s="3"/>
      <c r="P127" s="3"/>
      <c r="Q127" s="3"/>
      <c r="R127" s="3"/>
      <c r="S127" s="3"/>
      <c r="T127" s="3"/>
      <c r="U127" s="3"/>
      <c r="V127" s="3"/>
      <c r="W127" s="3"/>
    </row>
    <row r="128" spans="3:23" s="264" customFormat="1" ht="15.75">
      <c r="C128" s="3"/>
      <c r="D128" s="324"/>
      <c r="E128" s="318"/>
      <c r="F128" s="3"/>
      <c r="G128" s="308"/>
      <c r="H128" s="3"/>
      <c r="I128" s="3"/>
      <c r="J128" s="3"/>
      <c r="K128" s="3"/>
      <c r="L128" s="3"/>
      <c r="M128" s="3"/>
      <c r="N128" s="3"/>
      <c r="O128" s="3"/>
      <c r="P128" s="3"/>
      <c r="Q128" s="3"/>
      <c r="R128" s="3"/>
      <c r="S128" s="3"/>
      <c r="T128" s="3"/>
      <c r="U128" s="3"/>
      <c r="V128" s="3"/>
      <c r="W128" s="3"/>
    </row>
    <row r="129" spans="3:23" s="264" customFormat="1" ht="15.75">
      <c r="C129" s="3"/>
      <c r="D129" s="324"/>
      <c r="E129" s="318"/>
      <c r="F129" s="3"/>
      <c r="G129" s="308"/>
      <c r="H129" s="3"/>
      <c r="I129" s="3"/>
      <c r="J129" s="3"/>
      <c r="K129" s="3"/>
      <c r="L129" s="3"/>
      <c r="M129" s="3"/>
      <c r="N129" s="3"/>
      <c r="O129" s="3"/>
      <c r="P129" s="3"/>
      <c r="Q129" s="3"/>
      <c r="R129" s="3"/>
      <c r="S129" s="3"/>
      <c r="T129" s="3"/>
      <c r="U129" s="3"/>
      <c r="V129" s="3"/>
      <c r="W129" s="3"/>
    </row>
    <row r="130" spans="3:23" s="264" customFormat="1" ht="15.75">
      <c r="C130" s="3"/>
      <c r="D130" s="324"/>
      <c r="E130" s="318"/>
      <c r="F130" s="3"/>
      <c r="G130" s="308"/>
      <c r="H130" s="3"/>
      <c r="I130" s="3"/>
      <c r="J130" s="3"/>
      <c r="K130" s="3"/>
      <c r="L130" s="3"/>
      <c r="M130" s="3"/>
      <c r="N130" s="3"/>
      <c r="O130" s="3"/>
      <c r="P130" s="3"/>
      <c r="Q130" s="3"/>
      <c r="R130" s="3"/>
      <c r="S130" s="3"/>
      <c r="T130" s="3"/>
      <c r="U130" s="3"/>
      <c r="V130" s="3"/>
      <c r="W130" s="3"/>
    </row>
    <row r="131" spans="3:23" s="264" customFormat="1" ht="15.75">
      <c r="C131" s="3"/>
      <c r="D131" s="324"/>
      <c r="E131" s="318"/>
      <c r="F131" s="3"/>
      <c r="G131" s="308"/>
      <c r="H131" s="3"/>
      <c r="I131" s="3"/>
      <c r="J131" s="3"/>
      <c r="K131" s="3"/>
      <c r="L131" s="3"/>
      <c r="M131" s="3"/>
      <c r="N131" s="3"/>
      <c r="O131" s="3"/>
      <c r="P131" s="3"/>
      <c r="Q131" s="3"/>
      <c r="R131" s="3"/>
      <c r="S131" s="3"/>
      <c r="T131" s="3"/>
      <c r="U131" s="3"/>
      <c r="V131" s="3"/>
      <c r="W131" s="3"/>
    </row>
    <row r="132" spans="3:23" s="264" customFormat="1" ht="15.75">
      <c r="C132" s="3"/>
      <c r="D132" s="324"/>
      <c r="E132" s="318"/>
      <c r="F132" s="3"/>
      <c r="G132" s="308"/>
      <c r="H132" s="3"/>
      <c r="I132" s="3"/>
      <c r="J132" s="3"/>
      <c r="K132" s="3"/>
      <c r="L132" s="3"/>
      <c r="M132" s="3"/>
      <c r="N132" s="3"/>
      <c r="O132" s="3"/>
      <c r="P132" s="3"/>
      <c r="Q132" s="3"/>
      <c r="R132" s="3"/>
      <c r="S132" s="3"/>
      <c r="T132" s="3"/>
      <c r="U132" s="3"/>
      <c r="V132" s="3"/>
      <c r="W132" s="3"/>
    </row>
    <row r="133" spans="3:23" s="264" customFormat="1" ht="15.75">
      <c r="C133" s="3"/>
      <c r="D133" s="324"/>
      <c r="E133" s="318"/>
      <c r="F133" s="3"/>
      <c r="G133" s="308"/>
      <c r="H133" s="3"/>
      <c r="I133" s="3"/>
      <c r="J133" s="3"/>
      <c r="K133" s="3"/>
      <c r="L133" s="3"/>
      <c r="M133" s="3"/>
      <c r="N133" s="3"/>
      <c r="O133" s="3"/>
      <c r="P133" s="3"/>
      <c r="Q133" s="3"/>
      <c r="R133" s="3"/>
      <c r="S133" s="3"/>
      <c r="T133" s="3"/>
      <c r="U133" s="3"/>
      <c r="V133" s="3"/>
      <c r="W133" s="3"/>
    </row>
    <row r="134" spans="3:23" s="264" customFormat="1" ht="15.75">
      <c r="C134" s="3"/>
      <c r="D134" s="324"/>
      <c r="E134" s="318"/>
      <c r="F134" s="3"/>
      <c r="G134" s="308"/>
      <c r="H134" s="3"/>
      <c r="I134" s="3"/>
      <c r="J134" s="3"/>
      <c r="K134" s="3"/>
      <c r="L134" s="3"/>
      <c r="M134" s="3"/>
      <c r="N134" s="3"/>
      <c r="O134" s="3"/>
      <c r="P134" s="3"/>
      <c r="Q134" s="3"/>
      <c r="R134" s="3"/>
      <c r="S134" s="3"/>
      <c r="T134" s="3"/>
      <c r="U134" s="3"/>
      <c r="V134" s="3"/>
      <c r="W134" s="3"/>
    </row>
    <row r="135" spans="3:23" s="264" customFormat="1" ht="15.75">
      <c r="C135" s="3"/>
      <c r="D135" s="324"/>
      <c r="E135" s="318"/>
      <c r="F135" s="3"/>
      <c r="G135" s="308"/>
      <c r="H135" s="3"/>
      <c r="I135" s="3"/>
      <c r="J135" s="3"/>
      <c r="K135" s="3"/>
      <c r="L135" s="3"/>
      <c r="M135" s="3"/>
      <c r="N135" s="3"/>
      <c r="O135" s="3"/>
      <c r="P135" s="3"/>
      <c r="Q135" s="3"/>
      <c r="R135" s="3"/>
      <c r="S135" s="3"/>
      <c r="T135" s="3"/>
      <c r="U135" s="3"/>
      <c r="V135" s="3"/>
      <c r="W135" s="3"/>
    </row>
    <row r="136" spans="3:23" s="264" customFormat="1" ht="15.75">
      <c r="C136" s="3"/>
      <c r="D136" s="324"/>
      <c r="E136" s="318"/>
      <c r="F136" s="3"/>
      <c r="G136" s="308"/>
      <c r="H136" s="3"/>
      <c r="I136" s="3"/>
      <c r="J136" s="3"/>
      <c r="K136" s="3"/>
      <c r="L136" s="3"/>
      <c r="M136" s="3"/>
      <c r="N136" s="3"/>
      <c r="O136" s="3"/>
      <c r="P136" s="3"/>
      <c r="Q136" s="3"/>
      <c r="R136" s="3"/>
      <c r="S136" s="3"/>
      <c r="T136" s="3"/>
      <c r="U136" s="3"/>
      <c r="V136" s="3"/>
      <c r="W136" s="3"/>
    </row>
    <row r="137" spans="3:23" s="264" customFormat="1" ht="15.75">
      <c r="C137" s="3"/>
      <c r="D137" s="324"/>
      <c r="E137" s="318"/>
      <c r="F137" s="3"/>
      <c r="G137" s="308"/>
      <c r="H137" s="3"/>
      <c r="I137" s="3"/>
      <c r="J137" s="3"/>
      <c r="K137" s="3"/>
      <c r="L137" s="3"/>
      <c r="M137" s="3"/>
      <c r="N137" s="3"/>
      <c r="O137" s="3"/>
      <c r="P137" s="3"/>
      <c r="Q137" s="3"/>
      <c r="R137" s="3"/>
      <c r="S137" s="3"/>
      <c r="T137" s="3"/>
      <c r="U137" s="3"/>
      <c r="V137" s="3"/>
      <c r="W137" s="3"/>
    </row>
    <row r="138" spans="3:23" s="264" customFormat="1" ht="15.75">
      <c r="C138" s="3"/>
      <c r="D138" s="324"/>
      <c r="E138" s="318"/>
      <c r="F138" s="3"/>
      <c r="G138" s="308"/>
      <c r="H138" s="3"/>
      <c r="I138" s="3"/>
      <c r="J138" s="3"/>
      <c r="K138" s="3"/>
      <c r="L138" s="3"/>
      <c r="M138" s="3"/>
      <c r="N138" s="3"/>
      <c r="O138" s="3"/>
      <c r="P138" s="3"/>
      <c r="Q138" s="3"/>
      <c r="R138" s="3"/>
      <c r="S138" s="3"/>
      <c r="T138" s="3"/>
      <c r="U138" s="3"/>
      <c r="V138" s="3"/>
      <c r="W138" s="3"/>
    </row>
    <row r="139" spans="3:23" s="264" customFormat="1" ht="15.75">
      <c r="C139" s="3"/>
      <c r="D139" s="324"/>
      <c r="E139" s="318"/>
      <c r="F139" s="3"/>
      <c r="G139" s="308"/>
      <c r="H139" s="3"/>
      <c r="I139" s="3"/>
      <c r="J139" s="3"/>
      <c r="K139" s="3"/>
      <c r="L139" s="3"/>
      <c r="M139" s="3"/>
      <c r="N139" s="3"/>
      <c r="O139" s="3"/>
      <c r="P139" s="3"/>
      <c r="Q139" s="3"/>
      <c r="R139" s="3"/>
      <c r="S139" s="3"/>
      <c r="T139" s="3"/>
      <c r="U139" s="3"/>
      <c r="V139" s="3"/>
      <c r="W139" s="3"/>
    </row>
    <row r="140" spans="3:23" s="264" customFormat="1" ht="15.75">
      <c r="C140" s="3"/>
      <c r="D140" s="324"/>
      <c r="E140" s="318"/>
      <c r="F140" s="3"/>
      <c r="G140" s="308"/>
      <c r="H140" s="3"/>
      <c r="I140" s="3"/>
      <c r="J140" s="3"/>
      <c r="K140" s="3"/>
      <c r="L140" s="3"/>
      <c r="M140" s="3"/>
      <c r="N140" s="3"/>
      <c r="O140" s="3"/>
      <c r="P140" s="3"/>
      <c r="Q140" s="3"/>
      <c r="R140" s="3"/>
      <c r="S140" s="3"/>
      <c r="T140" s="3"/>
      <c r="U140" s="3"/>
      <c r="V140" s="3"/>
      <c r="W140" s="3"/>
    </row>
    <row r="141" spans="3:23" s="264" customFormat="1" ht="15.75">
      <c r="C141" s="3"/>
      <c r="D141" s="324"/>
      <c r="E141" s="318"/>
      <c r="F141" s="3"/>
      <c r="G141" s="308"/>
      <c r="H141" s="3"/>
      <c r="I141" s="3"/>
      <c r="J141" s="3"/>
      <c r="K141" s="3"/>
      <c r="L141" s="3"/>
      <c r="M141" s="3"/>
      <c r="N141" s="3"/>
      <c r="O141" s="3"/>
      <c r="P141" s="3"/>
      <c r="Q141" s="3"/>
      <c r="R141" s="3"/>
      <c r="S141" s="3"/>
      <c r="T141" s="3"/>
      <c r="U141" s="3"/>
      <c r="V141" s="3"/>
      <c r="W141" s="3"/>
    </row>
    <row r="142" spans="3:23" s="264" customFormat="1" ht="15.75">
      <c r="C142" s="3"/>
      <c r="D142" s="324"/>
      <c r="E142" s="318"/>
      <c r="F142" s="3"/>
      <c r="G142" s="308"/>
      <c r="H142" s="3"/>
      <c r="I142" s="3"/>
      <c r="J142" s="3"/>
      <c r="K142" s="3"/>
      <c r="L142" s="3"/>
      <c r="M142" s="3"/>
      <c r="N142" s="3"/>
      <c r="O142" s="3"/>
      <c r="P142" s="3"/>
      <c r="Q142" s="3"/>
      <c r="R142" s="3"/>
      <c r="S142" s="3"/>
      <c r="T142" s="3"/>
      <c r="U142" s="3"/>
      <c r="V142" s="3"/>
      <c r="W142" s="3"/>
    </row>
    <row r="143" spans="3:23" s="264" customFormat="1" ht="15.75">
      <c r="C143" s="3"/>
      <c r="D143" s="324"/>
      <c r="E143" s="318"/>
      <c r="F143" s="3"/>
      <c r="G143" s="308"/>
      <c r="H143" s="3"/>
      <c r="I143" s="3"/>
      <c r="J143" s="3"/>
      <c r="K143" s="3"/>
      <c r="L143" s="3"/>
      <c r="M143" s="3"/>
      <c r="N143" s="3"/>
      <c r="O143" s="3"/>
      <c r="P143" s="3"/>
      <c r="Q143" s="3"/>
      <c r="R143" s="3"/>
      <c r="S143" s="3"/>
      <c r="T143" s="3"/>
      <c r="U143" s="3"/>
      <c r="V143" s="3"/>
      <c r="W143" s="3"/>
    </row>
    <row r="144" spans="3:23" s="264" customFormat="1" ht="15.75">
      <c r="C144" s="3"/>
      <c r="D144" s="324"/>
      <c r="E144" s="318"/>
      <c r="F144" s="3"/>
      <c r="G144" s="308"/>
      <c r="H144" s="3"/>
      <c r="I144" s="3"/>
      <c r="J144" s="3"/>
      <c r="K144" s="3"/>
      <c r="L144" s="3"/>
      <c r="M144" s="3"/>
      <c r="N144" s="3"/>
      <c r="O144" s="3"/>
      <c r="P144" s="3"/>
      <c r="Q144" s="3"/>
      <c r="R144" s="3"/>
      <c r="S144" s="3"/>
      <c r="T144" s="3"/>
      <c r="U144" s="3"/>
      <c r="V144" s="3"/>
      <c r="W144" s="3"/>
    </row>
    <row r="145" spans="3:23" s="264" customFormat="1" ht="15.75">
      <c r="C145" s="3"/>
      <c r="D145" s="324"/>
      <c r="E145" s="318"/>
      <c r="F145" s="3"/>
      <c r="G145" s="308"/>
      <c r="H145" s="3"/>
      <c r="I145" s="3"/>
      <c r="J145" s="3"/>
      <c r="K145" s="3"/>
      <c r="L145" s="3"/>
      <c r="M145" s="3"/>
      <c r="N145" s="3"/>
      <c r="O145" s="3"/>
      <c r="P145" s="3"/>
      <c r="Q145" s="3"/>
      <c r="R145" s="3"/>
      <c r="S145" s="3"/>
      <c r="T145" s="3"/>
      <c r="U145" s="3"/>
      <c r="V145" s="3"/>
      <c r="W145" s="3"/>
    </row>
    <row r="146" spans="3:23" s="264" customFormat="1" ht="15.75">
      <c r="C146" s="3"/>
      <c r="D146" s="324"/>
      <c r="E146" s="318"/>
      <c r="F146" s="3"/>
      <c r="G146" s="308"/>
      <c r="H146" s="3"/>
      <c r="I146" s="3"/>
      <c r="J146" s="3"/>
      <c r="K146" s="3"/>
      <c r="L146" s="3"/>
      <c r="M146" s="3"/>
      <c r="N146" s="3"/>
      <c r="O146" s="3"/>
      <c r="P146" s="3"/>
      <c r="Q146" s="3"/>
      <c r="R146" s="3"/>
      <c r="S146" s="3"/>
      <c r="T146" s="3"/>
      <c r="U146" s="3"/>
      <c r="V146" s="3"/>
      <c r="W146" s="3"/>
    </row>
    <row r="147" spans="3:23" s="264" customFormat="1" ht="15.75">
      <c r="C147" s="3"/>
      <c r="D147" s="324"/>
      <c r="E147" s="318"/>
      <c r="F147" s="3"/>
      <c r="G147" s="308"/>
      <c r="H147" s="3"/>
      <c r="I147" s="3"/>
      <c r="J147" s="3"/>
      <c r="K147" s="3"/>
      <c r="L147" s="3"/>
      <c r="M147" s="3"/>
      <c r="N147" s="3"/>
      <c r="O147" s="3"/>
      <c r="P147" s="3"/>
      <c r="Q147" s="3"/>
      <c r="R147" s="3"/>
      <c r="S147" s="3"/>
      <c r="T147" s="3"/>
      <c r="U147" s="3"/>
      <c r="V147" s="3"/>
      <c r="W147" s="3"/>
    </row>
    <row r="148" spans="3:23" s="264" customFormat="1" ht="15.75">
      <c r="C148" s="3"/>
      <c r="D148" s="324"/>
      <c r="E148" s="318"/>
      <c r="F148" s="3"/>
      <c r="G148" s="308"/>
      <c r="H148" s="3"/>
      <c r="I148" s="3"/>
      <c r="J148" s="3"/>
      <c r="K148" s="3"/>
      <c r="L148" s="3"/>
      <c r="M148" s="3"/>
      <c r="N148" s="3"/>
      <c r="O148" s="3"/>
      <c r="P148" s="3"/>
      <c r="Q148" s="3"/>
      <c r="R148" s="3"/>
      <c r="S148" s="3"/>
      <c r="T148" s="3"/>
      <c r="U148" s="3"/>
      <c r="V148" s="3"/>
      <c r="W148" s="3"/>
    </row>
    <row r="149" spans="3:23" s="264" customFormat="1" ht="15.75">
      <c r="C149" s="3"/>
      <c r="D149" s="324"/>
      <c r="E149" s="318"/>
      <c r="F149" s="3"/>
      <c r="G149" s="308"/>
      <c r="H149" s="3"/>
      <c r="I149" s="3"/>
      <c r="J149" s="3"/>
      <c r="K149" s="3"/>
      <c r="L149" s="3"/>
      <c r="M149" s="3"/>
      <c r="N149" s="3"/>
      <c r="O149" s="3"/>
      <c r="P149" s="3"/>
      <c r="Q149" s="3"/>
      <c r="R149" s="3"/>
      <c r="S149" s="3"/>
      <c r="T149" s="3"/>
      <c r="U149" s="3"/>
      <c r="V149" s="3"/>
      <c r="W149" s="3"/>
    </row>
    <row r="150" spans="3:23" s="264" customFormat="1" ht="15.75">
      <c r="C150" s="3"/>
      <c r="D150" s="324"/>
      <c r="E150" s="318"/>
      <c r="F150" s="3"/>
      <c r="G150" s="308"/>
      <c r="H150" s="3"/>
      <c r="I150" s="3"/>
      <c r="J150" s="3"/>
      <c r="K150" s="3"/>
      <c r="L150" s="3"/>
      <c r="M150" s="3"/>
      <c r="N150" s="3"/>
      <c r="O150" s="3"/>
      <c r="P150" s="3"/>
      <c r="Q150" s="3"/>
      <c r="R150" s="3"/>
      <c r="S150" s="3"/>
      <c r="T150" s="3"/>
      <c r="U150" s="3"/>
      <c r="V150" s="3"/>
      <c r="W150" s="3"/>
    </row>
    <row r="151" spans="3:23" s="264" customFormat="1" ht="15.75">
      <c r="C151" s="3"/>
      <c r="D151" s="324"/>
      <c r="E151" s="318"/>
      <c r="F151" s="3"/>
      <c r="G151" s="308"/>
      <c r="H151" s="3"/>
      <c r="I151" s="3"/>
      <c r="J151" s="3"/>
      <c r="K151" s="3"/>
      <c r="L151" s="3"/>
      <c r="M151" s="3"/>
      <c r="N151" s="3"/>
      <c r="O151" s="3"/>
      <c r="P151" s="3"/>
      <c r="Q151" s="3"/>
      <c r="R151" s="3"/>
      <c r="S151" s="3"/>
      <c r="T151" s="3"/>
      <c r="U151" s="3"/>
      <c r="V151" s="3"/>
      <c r="W151" s="3"/>
    </row>
    <row r="152" spans="3:23" s="264" customFormat="1" ht="15.75">
      <c r="C152" s="3"/>
      <c r="D152" s="324"/>
      <c r="E152" s="318"/>
      <c r="F152" s="3"/>
      <c r="G152" s="308"/>
      <c r="H152" s="3"/>
      <c r="I152" s="3"/>
      <c r="J152" s="3"/>
      <c r="K152" s="3"/>
      <c r="L152" s="3"/>
      <c r="M152" s="3"/>
      <c r="N152" s="3"/>
      <c r="O152" s="3"/>
      <c r="P152" s="3"/>
      <c r="Q152" s="3"/>
      <c r="R152" s="3"/>
      <c r="S152" s="3"/>
      <c r="T152" s="3"/>
      <c r="U152" s="3"/>
      <c r="V152" s="3"/>
      <c r="W152" s="3"/>
    </row>
    <row r="153" spans="3:23" s="264" customFormat="1" ht="15.75">
      <c r="C153" s="3"/>
      <c r="D153" s="324"/>
      <c r="E153" s="318"/>
      <c r="F153" s="3"/>
      <c r="G153" s="308"/>
      <c r="H153" s="3"/>
      <c r="I153" s="3"/>
      <c r="J153" s="3"/>
      <c r="K153" s="3"/>
      <c r="L153" s="3"/>
      <c r="M153" s="3"/>
      <c r="N153" s="3"/>
      <c r="O153" s="3"/>
      <c r="P153" s="3"/>
      <c r="Q153" s="3"/>
      <c r="R153" s="3"/>
      <c r="S153" s="3"/>
      <c r="T153" s="3"/>
      <c r="U153" s="3"/>
      <c r="V153" s="3"/>
      <c r="W153" s="3"/>
    </row>
    <row r="154" spans="3:23" s="264" customFormat="1" ht="15.75">
      <c r="C154" s="3"/>
      <c r="D154" s="324"/>
      <c r="E154" s="318"/>
      <c r="F154" s="3"/>
      <c r="G154" s="308"/>
      <c r="H154" s="3"/>
      <c r="I154" s="3"/>
      <c r="J154" s="3"/>
      <c r="K154" s="3"/>
      <c r="L154" s="3"/>
      <c r="M154" s="3"/>
      <c r="N154" s="3"/>
      <c r="O154" s="3"/>
      <c r="P154" s="3"/>
      <c r="Q154" s="3"/>
      <c r="R154" s="3"/>
      <c r="S154" s="3"/>
      <c r="T154" s="3"/>
      <c r="U154" s="3"/>
      <c r="V154" s="3"/>
      <c r="W154" s="3"/>
    </row>
    <row r="155" spans="3:23" s="264" customFormat="1" ht="15.75">
      <c r="C155" s="3"/>
      <c r="D155" s="324"/>
      <c r="E155" s="318"/>
      <c r="F155" s="3"/>
      <c r="G155" s="308"/>
      <c r="H155" s="3"/>
      <c r="I155" s="3"/>
      <c r="J155" s="3"/>
      <c r="K155" s="3"/>
      <c r="L155" s="3"/>
      <c r="M155" s="3"/>
      <c r="N155" s="3"/>
      <c r="O155" s="3"/>
      <c r="P155" s="3"/>
      <c r="Q155" s="3"/>
      <c r="R155" s="3"/>
      <c r="S155" s="3"/>
      <c r="T155" s="3"/>
      <c r="U155" s="3"/>
      <c r="V155" s="3"/>
      <c r="W155" s="3"/>
    </row>
    <row r="156" spans="3:23" s="264" customFormat="1" ht="15.75">
      <c r="C156" s="3"/>
      <c r="D156" s="324"/>
      <c r="E156" s="318"/>
      <c r="F156" s="3"/>
      <c r="G156" s="308"/>
      <c r="H156" s="3"/>
      <c r="I156" s="3"/>
      <c r="J156" s="3"/>
      <c r="K156" s="3"/>
      <c r="L156" s="3"/>
      <c r="M156" s="3"/>
      <c r="N156" s="3"/>
      <c r="O156" s="3"/>
      <c r="P156" s="3"/>
      <c r="Q156" s="3"/>
      <c r="R156" s="3"/>
      <c r="S156" s="3"/>
      <c r="T156" s="3"/>
      <c r="U156" s="3"/>
      <c r="V156" s="3"/>
      <c r="W156" s="3"/>
    </row>
    <row r="157" spans="3:23" s="264" customFormat="1" ht="15.75">
      <c r="C157" s="3"/>
      <c r="D157" s="324"/>
      <c r="E157" s="318"/>
      <c r="F157" s="3"/>
      <c r="G157" s="308"/>
      <c r="H157" s="3"/>
      <c r="I157" s="3"/>
      <c r="J157" s="3"/>
      <c r="K157" s="3"/>
      <c r="L157" s="3"/>
      <c r="M157" s="3"/>
      <c r="N157" s="3"/>
      <c r="O157" s="3"/>
      <c r="P157" s="3"/>
      <c r="Q157" s="3"/>
      <c r="R157" s="3"/>
      <c r="S157" s="3"/>
      <c r="T157" s="3"/>
      <c r="U157" s="3"/>
      <c r="V157" s="3"/>
      <c r="W157" s="3"/>
    </row>
    <row r="158" spans="3:23" s="264" customFormat="1" ht="15.75">
      <c r="C158" s="3"/>
      <c r="D158" s="324"/>
      <c r="E158" s="318"/>
      <c r="F158" s="3"/>
      <c r="G158" s="308"/>
      <c r="H158" s="3"/>
      <c r="I158" s="3"/>
      <c r="J158" s="3"/>
      <c r="K158" s="3"/>
      <c r="L158" s="3"/>
      <c r="M158" s="3"/>
      <c r="N158" s="3"/>
      <c r="O158" s="3"/>
      <c r="P158" s="3"/>
      <c r="Q158" s="3"/>
      <c r="R158" s="3"/>
      <c r="S158" s="3"/>
      <c r="T158" s="3"/>
      <c r="U158" s="3"/>
      <c r="V158" s="3"/>
      <c r="W158" s="3"/>
    </row>
    <row r="159" spans="3:23" s="264" customFormat="1" ht="15.75">
      <c r="C159" s="3"/>
      <c r="D159" s="324"/>
      <c r="E159" s="318"/>
      <c r="F159" s="3"/>
      <c r="G159" s="308"/>
      <c r="H159" s="3"/>
      <c r="I159" s="3"/>
      <c r="J159" s="3"/>
      <c r="K159" s="3"/>
      <c r="L159" s="3"/>
      <c r="M159" s="3"/>
      <c r="N159" s="3"/>
      <c r="O159" s="3"/>
      <c r="P159" s="3"/>
      <c r="Q159" s="3"/>
      <c r="R159" s="3"/>
      <c r="S159" s="3"/>
      <c r="T159" s="3"/>
      <c r="U159" s="3"/>
      <c r="V159" s="3"/>
      <c r="W159" s="3"/>
    </row>
    <row r="160" spans="3:23" s="264" customFormat="1" ht="15.75">
      <c r="C160" s="3"/>
      <c r="D160" s="324"/>
      <c r="E160" s="318"/>
      <c r="F160" s="3"/>
      <c r="G160" s="308"/>
      <c r="H160" s="3"/>
      <c r="I160" s="3"/>
      <c r="J160" s="3"/>
      <c r="K160" s="3"/>
      <c r="L160" s="3"/>
      <c r="M160" s="3"/>
      <c r="N160" s="3"/>
      <c r="O160" s="3"/>
      <c r="P160" s="3"/>
      <c r="Q160" s="3"/>
      <c r="R160" s="3"/>
      <c r="S160" s="3"/>
      <c r="T160" s="3"/>
      <c r="U160" s="3"/>
      <c r="V160" s="3"/>
      <c r="W160" s="3"/>
    </row>
    <row r="161" spans="3:23" s="264" customFormat="1" ht="15.75">
      <c r="C161" s="3"/>
      <c r="D161" s="324"/>
      <c r="E161" s="318"/>
      <c r="F161" s="3"/>
      <c r="G161" s="308"/>
      <c r="H161" s="3"/>
      <c r="I161" s="3"/>
      <c r="J161" s="3"/>
      <c r="K161" s="3"/>
      <c r="L161" s="3"/>
      <c r="M161" s="3"/>
      <c r="N161" s="3"/>
      <c r="O161" s="3"/>
      <c r="P161" s="3"/>
      <c r="Q161" s="3"/>
      <c r="R161" s="3"/>
      <c r="S161" s="3"/>
      <c r="T161" s="3"/>
      <c r="U161" s="3"/>
      <c r="V161" s="3"/>
      <c r="W161" s="3"/>
    </row>
    <row r="162" spans="3:23" s="264" customFormat="1" ht="15.75">
      <c r="C162" s="3"/>
      <c r="D162" s="324"/>
      <c r="E162" s="318"/>
      <c r="F162" s="3"/>
      <c r="G162" s="308"/>
      <c r="H162" s="3"/>
      <c r="I162" s="3"/>
      <c r="J162" s="3"/>
      <c r="K162" s="3"/>
      <c r="L162" s="3"/>
      <c r="M162" s="3"/>
      <c r="N162" s="3"/>
      <c r="O162" s="3"/>
      <c r="P162" s="3"/>
      <c r="Q162" s="3"/>
      <c r="R162" s="3"/>
      <c r="S162" s="3"/>
      <c r="T162" s="3"/>
      <c r="U162" s="3"/>
      <c r="V162" s="3"/>
      <c r="W162" s="3"/>
    </row>
    <row r="163" spans="3:23" s="264" customFormat="1" ht="15.75">
      <c r="C163" s="3"/>
      <c r="D163" s="324"/>
      <c r="E163" s="318"/>
      <c r="F163" s="3"/>
      <c r="G163" s="308"/>
      <c r="H163" s="3"/>
      <c r="I163" s="3"/>
      <c r="J163" s="3"/>
      <c r="K163" s="3"/>
      <c r="L163" s="3"/>
      <c r="M163" s="3"/>
      <c r="N163" s="3"/>
      <c r="O163" s="3"/>
      <c r="P163" s="3"/>
      <c r="Q163" s="3"/>
      <c r="R163" s="3"/>
      <c r="S163" s="3"/>
      <c r="T163" s="3"/>
      <c r="U163" s="3"/>
      <c r="V163" s="3"/>
      <c r="W163" s="3"/>
    </row>
    <row r="164" spans="3:23" s="264" customFormat="1" ht="15.75">
      <c r="C164" s="3"/>
      <c r="D164" s="324"/>
      <c r="E164" s="318"/>
      <c r="F164" s="3"/>
      <c r="G164" s="308"/>
      <c r="H164" s="3"/>
      <c r="I164" s="3"/>
      <c r="J164" s="3"/>
      <c r="K164" s="3"/>
      <c r="L164" s="3"/>
      <c r="M164" s="3"/>
      <c r="N164" s="3"/>
      <c r="O164" s="3"/>
      <c r="P164" s="3"/>
      <c r="Q164" s="3"/>
      <c r="R164" s="3"/>
      <c r="S164" s="3"/>
      <c r="T164" s="3"/>
      <c r="U164" s="3"/>
      <c r="V164" s="3"/>
      <c r="W164" s="3"/>
    </row>
    <row r="165" spans="3:23" s="264" customFormat="1" ht="15.75">
      <c r="C165" s="3"/>
      <c r="D165" s="324"/>
      <c r="E165" s="318"/>
      <c r="F165" s="3"/>
      <c r="G165" s="308"/>
      <c r="H165" s="3"/>
      <c r="I165" s="3"/>
      <c r="J165" s="3"/>
      <c r="K165" s="3"/>
      <c r="L165" s="3"/>
      <c r="M165" s="3"/>
      <c r="N165" s="3"/>
      <c r="O165" s="3"/>
      <c r="P165" s="3"/>
      <c r="Q165" s="3"/>
      <c r="R165" s="3"/>
      <c r="S165" s="3"/>
      <c r="T165" s="3"/>
      <c r="U165" s="3"/>
      <c r="V165" s="3"/>
      <c r="W165" s="3"/>
    </row>
    <row r="166" spans="3:23" s="264" customFormat="1" ht="15.75">
      <c r="C166" s="3"/>
      <c r="D166" s="324"/>
      <c r="E166" s="318"/>
      <c r="F166" s="3"/>
      <c r="G166" s="308"/>
      <c r="H166" s="3"/>
      <c r="I166" s="3"/>
      <c r="J166" s="3"/>
      <c r="K166" s="3"/>
      <c r="L166" s="3"/>
      <c r="M166" s="3"/>
      <c r="N166" s="3"/>
      <c r="O166" s="3"/>
      <c r="P166" s="3"/>
      <c r="Q166" s="3"/>
      <c r="R166" s="3"/>
      <c r="S166" s="3"/>
      <c r="T166" s="3"/>
      <c r="U166" s="3"/>
      <c r="V166" s="3"/>
      <c r="W166" s="3"/>
    </row>
    <row r="167" spans="3:23" s="264" customFormat="1" ht="15.75">
      <c r="C167" s="3"/>
      <c r="D167" s="324"/>
      <c r="E167" s="318"/>
      <c r="F167" s="3"/>
      <c r="G167" s="308"/>
      <c r="H167" s="3"/>
      <c r="I167" s="3"/>
      <c r="J167" s="3"/>
      <c r="K167" s="3"/>
      <c r="L167" s="3"/>
      <c r="M167" s="3"/>
      <c r="N167" s="3"/>
      <c r="O167" s="3"/>
      <c r="P167" s="3"/>
      <c r="Q167" s="3"/>
      <c r="R167" s="3"/>
      <c r="S167" s="3"/>
      <c r="T167" s="3"/>
      <c r="U167" s="3"/>
      <c r="V167" s="3"/>
      <c r="W167" s="3"/>
    </row>
    <row r="168" spans="3:23" s="264" customFormat="1" ht="15.75">
      <c r="C168" s="3"/>
      <c r="D168" s="324"/>
      <c r="E168" s="318"/>
      <c r="F168" s="3"/>
      <c r="G168" s="308"/>
      <c r="H168" s="3"/>
      <c r="I168" s="3"/>
      <c r="J168" s="3"/>
      <c r="K168" s="3"/>
      <c r="L168" s="3"/>
      <c r="M168" s="3"/>
      <c r="N168" s="3"/>
      <c r="O168" s="3"/>
      <c r="P168" s="3"/>
      <c r="Q168" s="3"/>
      <c r="R168" s="3"/>
      <c r="S168" s="3"/>
      <c r="T168" s="3"/>
      <c r="U168" s="3"/>
      <c r="V168" s="3"/>
      <c r="W168" s="3"/>
    </row>
    <row r="169" spans="3:23" s="264" customFormat="1" ht="15.75">
      <c r="C169" s="3"/>
      <c r="D169" s="324"/>
      <c r="E169" s="318"/>
      <c r="F169" s="3"/>
      <c r="G169" s="308"/>
      <c r="H169" s="3"/>
      <c r="I169" s="3"/>
      <c r="J169" s="3"/>
      <c r="K169" s="3"/>
      <c r="L169" s="3"/>
      <c r="M169" s="3"/>
      <c r="N169" s="3"/>
      <c r="O169" s="3"/>
      <c r="P169" s="3"/>
      <c r="Q169" s="3"/>
      <c r="R169" s="3"/>
      <c r="S169" s="3"/>
      <c r="T169" s="3"/>
      <c r="U169" s="3"/>
      <c r="V169" s="3"/>
      <c r="W169" s="3"/>
    </row>
    <row r="170" spans="3:23" s="264" customFormat="1" ht="15.75">
      <c r="C170" s="3"/>
      <c r="D170" s="324"/>
      <c r="E170" s="318"/>
      <c r="F170" s="3"/>
      <c r="G170" s="308"/>
      <c r="H170" s="3"/>
      <c r="I170" s="3"/>
      <c r="J170" s="3"/>
      <c r="K170" s="3"/>
      <c r="L170" s="3"/>
      <c r="M170" s="3"/>
      <c r="N170" s="3"/>
      <c r="O170" s="3"/>
      <c r="P170" s="3"/>
      <c r="Q170" s="3"/>
      <c r="R170" s="3"/>
      <c r="S170" s="3"/>
      <c r="T170" s="3"/>
      <c r="U170" s="3"/>
      <c r="V170" s="3"/>
      <c r="W170" s="3"/>
    </row>
    <row r="171" spans="3:23" s="264" customFormat="1" ht="15.75">
      <c r="C171" s="3"/>
      <c r="D171" s="324"/>
      <c r="E171" s="318"/>
      <c r="F171" s="3"/>
      <c r="G171" s="308"/>
      <c r="H171" s="3"/>
      <c r="I171" s="3"/>
      <c r="J171" s="3"/>
      <c r="K171" s="3"/>
      <c r="L171" s="3"/>
      <c r="M171" s="3"/>
      <c r="N171" s="3"/>
      <c r="O171" s="3"/>
      <c r="P171" s="3"/>
      <c r="Q171" s="3"/>
      <c r="R171" s="3"/>
      <c r="S171" s="3"/>
      <c r="T171" s="3"/>
      <c r="U171" s="3"/>
      <c r="V171" s="3"/>
      <c r="W171" s="3"/>
    </row>
    <row r="172" spans="3:23" s="264" customFormat="1" ht="15.75">
      <c r="C172" s="3"/>
      <c r="D172" s="324"/>
      <c r="E172" s="318"/>
      <c r="F172" s="3"/>
      <c r="G172" s="308"/>
      <c r="H172" s="3"/>
      <c r="I172" s="3"/>
      <c r="J172" s="3"/>
      <c r="K172" s="3"/>
      <c r="L172" s="3"/>
      <c r="M172" s="3"/>
      <c r="N172" s="3"/>
      <c r="O172" s="3"/>
      <c r="P172" s="3"/>
      <c r="Q172" s="3"/>
      <c r="R172" s="3"/>
      <c r="S172" s="3"/>
      <c r="T172" s="3"/>
      <c r="U172" s="3"/>
      <c r="V172" s="3"/>
      <c r="W172" s="3"/>
    </row>
    <row r="173" spans="3:23" s="264" customFormat="1" ht="15.75">
      <c r="C173" s="3"/>
      <c r="D173" s="324"/>
      <c r="E173" s="318"/>
      <c r="F173" s="3"/>
      <c r="G173" s="308"/>
      <c r="H173" s="3"/>
      <c r="I173" s="3"/>
      <c r="J173" s="3"/>
      <c r="K173" s="3"/>
      <c r="L173" s="3"/>
      <c r="M173" s="3"/>
      <c r="N173" s="3"/>
      <c r="O173" s="3"/>
      <c r="P173" s="3"/>
      <c r="Q173" s="3"/>
      <c r="R173" s="3"/>
      <c r="S173" s="3"/>
      <c r="T173" s="3"/>
      <c r="U173" s="3"/>
      <c r="V173" s="3"/>
      <c r="W173" s="3"/>
    </row>
    <row r="174" spans="3:23" s="264" customFormat="1" ht="15.75">
      <c r="C174" s="3"/>
      <c r="D174" s="324"/>
      <c r="E174" s="318"/>
      <c r="F174" s="3"/>
      <c r="G174" s="308"/>
      <c r="H174" s="3"/>
      <c r="I174" s="3"/>
      <c r="J174" s="3"/>
      <c r="K174" s="3"/>
      <c r="L174" s="3"/>
      <c r="M174" s="3"/>
      <c r="N174" s="3"/>
      <c r="O174" s="3"/>
      <c r="P174" s="3"/>
      <c r="Q174" s="3"/>
      <c r="R174" s="3"/>
      <c r="S174" s="3"/>
      <c r="T174" s="3"/>
      <c r="U174" s="3"/>
      <c r="V174" s="3"/>
      <c r="W174" s="3"/>
    </row>
    <row r="175" spans="3:23" s="264" customFormat="1" ht="15.75">
      <c r="C175" s="3"/>
      <c r="D175" s="324"/>
      <c r="E175" s="318"/>
      <c r="F175" s="3"/>
      <c r="G175" s="308"/>
      <c r="H175" s="3"/>
      <c r="I175" s="3"/>
      <c r="J175" s="3"/>
      <c r="K175" s="3"/>
      <c r="L175" s="3"/>
      <c r="M175" s="3"/>
      <c r="N175" s="3"/>
      <c r="O175" s="3"/>
      <c r="P175" s="3"/>
      <c r="Q175" s="3"/>
      <c r="R175" s="3"/>
      <c r="S175" s="3"/>
      <c r="T175" s="3"/>
      <c r="U175" s="3"/>
      <c r="V175" s="3"/>
      <c r="W175" s="3"/>
    </row>
    <row r="176" spans="3:23" s="264" customFormat="1" ht="15.75">
      <c r="C176" s="3"/>
      <c r="D176" s="324"/>
      <c r="E176" s="318"/>
      <c r="F176" s="3"/>
      <c r="G176" s="308"/>
      <c r="H176" s="3"/>
      <c r="I176" s="3"/>
      <c r="J176" s="3"/>
      <c r="K176" s="3"/>
      <c r="L176" s="3"/>
      <c r="M176" s="3"/>
      <c r="N176" s="3"/>
      <c r="O176" s="3"/>
      <c r="P176" s="3"/>
      <c r="Q176" s="3"/>
      <c r="R176" s="3"/>
      <c r="S176" s="3"/>
      <c r="T176" s="3"/>
      <c r="U176" s="3"/>
      <c r="V176" s="3"/>
      <c r="W176" s="3"/>
    </row>
    <row r="177" spans="3:23" s="264" customFormat="1" ht="15.75">
      <c r="C177" s="3"/>
      <c r="D177" s="324"/>
      <c r="E177" s="318"/>
      <c r="F177" s="3"/>
      <c r="G177" s="308"/>
      <c r="H177" s="3"/>
      <c r="I177" s="3"/>
      <c r="J177" s="3"/>
      <c r="K177" s="3"/>
      <c r="L177" s="3"/>
      <c r="M177" s="3"/>
      <c r="N177" s="3"/>
      <c r="O177" s="3"/>
      <c r="P177" s="3"/>
      <c r="Q177" s="3"/>
      <c r="R177" s="3"/>
      <c r="S177" s="3"/>
      <c r="T177" s="3"/>
      <c r="U177" s="3"/>
      <c r="V177" s="3"/>
      <c r="W177" s="3"/>
    </row>
    <row r="178" spans="3:23" s="264" customFormat="1" ht="15.75">
      <c r="C178" s="3"/>
      <c r="D178" s="324"/>
      <c r="E178" s="318"/>
      <c r="F178" s="3"/>
      <c r="G178" s="308"/>
      <c r="H178" s="3"/>
      <c r="I178" s="3"/>
      <c r="J178" s="3"/>
      <c r="K178" s="3"/>
      <c r="L178" s="3"/>
      <c r="M178" s="3"/>
      <c r="N178" s="3"/>
      <c r="O178" s="3"/>
      <c r="P178" s="3"/>
      <c r="Q178" s="3"/>
      <c r="R178" s="3"/>
      <c r="S178" s="3"/>
      <c r="T178" s="3"/>
      <c r="U178" s="3"/>
      <c r="V178" s="3"/>
      <c r="W178" s="3"/>
    </row>
    <row r="179" spans="3:23" s="264" customFormat="1" ht="15.75">
      <c r="C179" s="3"/>
      <c r="D179" s="324"/>
      <c r="E179" s="318"/>
      <c r="F179" s="3"/>
      <c r="G179" s="308"/>
      <c r="H179" s="3"/>
      <c r="I179" s="3"/>
      <c r="J179" s="3"/>
      <c r="K179" s="3"/>
      <c r="L179" s="3"/>
      <c r="M179" s="3"/>
      <c r="N179" s="3"/>
      <c r="O179" s="3"/>
      <c r="P179" s="3"/>
      <c r="Q179" s="3"/>
      <c r="R179" s="3"/>
      <c r="S179" s="3"/>
      <c r="T179" s="3"/>
      <c r="U179" s="3"/>
      <c r="V179" s="3"/>
      <c r="W179" s="3"/>
    </row>
    <row r="180" spans="3:23" s="264" customFormat="1" ht="15.75">
      <c r="C180" s="3"/>
      <c r="D180" s="324"/>
      <c r="E180" s="318"/>
      <c r="F180" s="3"/>
      <c r="G180" s="308"/>
      <c r="H180" s="3"/>
      <c r="I180" s="3"/>
      <c r="J180" s="3"/>
      <c r="K180" s="3"/>
      <c r="L180" s="3"/>
      <c r="M180" s="3"/>
      <c r="N180" s="3"/>
      <c r="O180" s="3"/>
      <c r="P180" s="3"/>
      <c r="Q180" s="3"/>
      <c r="R180" s="3"/>
      <c r="S180" s="3"/>
      <c r="T180" s="3"/>
      <c r="U180" s="3"/>
      <c r="V180" s="3"/>
      <c r="W180" s="3"/>
    </row>
    <row r="181" spans="3:23" s="264" customFormat="1" ht="15.75">
      <c r="C181" s="3"/>
      <c r="D181" s="324"/>
      <c r="E181" s="318"/>
      <c r="F181" s="3"/>
      <c r="G181" s="308"/>
      <c r="H181" s="3"/>
      <c r="I181" s="3"/>
      <c r="J181" s="3"/>
      <c r="K181" s="3"/>
      <c r="L181" s="3"/>
      <c r="M181" s="3"/>
      <c r="N181" s="3"/>
      <c r="O181" s="3"/>
      <c r="P181" s="3"/>
      <c r="Q181" s="3"/>
      <c r="R181" s="3"/>
      <c r="S181" s="3"/>
      <c r="T181" s="3"/>
      <c r="U181" s="3"/>
      <c r="V181" s="3"/>
      <c r="W181" s="3"/>
    </row>
    <row r="182" spans="3:23" s="264" customFormat="1" ht="15.75">
      <c r="C182" s="3"/>
      <c r="D182" s="324"/>
      <c r="E182" s="318"/>
      <c r="F182" s="3"/>
      <c r="G182" s="308"/>
      <c r="H182" s="3"/>
      <c r="I182" s="3"/>
      <c r="J182" s="3"/>
      <c r="K182" s="3"/>
      <c r="L182" s="3"/>
      <c r="M182" s="3"/>
      <c r="N182" s="3"/>
      <c r="O182" s="3"/>
      <c r="P182" s="3"/>
      <c r="Q182" s="3"/>
      <c r="R182" s="3"/>
      <c r="S182" s="3"/>
      <c r="T182" s="3"/>
      <c r="U182" s="3"/>
      <c r="V182" s="3"/>
      <c r="W182" s="3"/>
    </row>
    <row r="183" spans="3:23" s="264" customFormat="1" ht="15.75">
      <c r="C183" s="3"/>
      <c r="D183" s="324"/>
      <c r="E183" s="318"/>
      <c r="F183" s="3"/>
      <c r="G183" s="308"/>
      <c r="H183" s="3"/>
      <c r="I183" s="3"/>
      <c r="J183" s="3"/>
      <c r="K183" s="3"/>
      <c r="L183" s="3"/>
      <c r="M183" s="3"/>
      <c r="N183" s="3"/>
      <c r="O183" s="3"/>
      <c r="P183" s="3"/>
      <c r="Q183" s="3"/>
      <c r="R183" s="3"/>
      <c r="S183" s="3"/>
      <c r="T183" s="3"/>
      <c r="U183" s="3"/>
      <c r="V183" s="3"/>
      <c r="W183" s="3"/>
    </row>
    <row r="184" spans="3:23" s="264" customFormat="1" ht="15.75">
      <c r="C184" s="3"/>
      <c r="D184" s="324"/>
      <c r="E184" s="318"/>
      <c r="F184" s="3"/>
      <c r="G184" s="308"/>
      <c r="H184" s="3"/>
      <c r="I184" s="3"/>
      <c r="J184" s="3"/>
      <c r="K184" s="3"/>
      <c r="L184" s="3"/>
      <c r="M184" s="3"/>
      <c r="N184" s="3"/>
      <c r="O184" s="3"/>
      <c r="P184" s="3"/>
      <c r="Q184" s="3"/>
      <c r="R184" s="3"/>
      <c r="S184" s="3"/>
      <c r="T184" s="3"/>
      <c r="U184" s="3"/>
      <c r="V184" s="3"/>
      <c r="W184" s="3"/>
    </row>
    <row r="185" spans="3:23" s="264" customFormat="1" ht="15.75">
      <c r="C185" s="3"/>
      <c r="D185" s="324"/>
      <c r="E185" s="318"/>
      <c r="F185" s="3"/>
      <c r="G185" s="308"/>
      <c r="H185" s="3"/>
      <c r="I185" s="3"/>
      <c r="J185" s="3"/>
      <c r="K185" s="3"/>
      <c r="L185" s="3"/>
      <c r="M185" s="3"/>
      <c r="N185" s="3"/>
      <c r="O185" s="3"/>
      <c r="P185" s="3"/>
      <c r="Q185" s="3"/>
      <c r="R185" s="3"/>
      <c r="S185" s="3"/>
      <c r="T185" s="3"/>
      <c r="U185" s="3"/>
      <c r="V185" s="3"/>
      <c r="W185" s="3"/>
    </row>
    <row r="186" spans="3:23" s="264" customFormat="1" ht="15.75">
      <c r="C186" s="3"/>
      <c r="D186" s="324"/>
      <c r="E186" s="318"/>
      <c r="F186" s="3"/>
      <c r="G186" s="308"/>
      <c r="H186" s="3"/>
      <c r="I186" s="3"/>
      <c r="J186" s="3"/>
      <c r="K186" s="3"/>
      <c r="L186" s="3"/>
      <c r="M186" s="3"/>
      <c r="N186" s="3"/>
      <c r="O186" s="3"/>
      <c r="P186" s="3"/>
      <c r="Q186" s="3"/>
      <c r="R186" s="3"/>
      <c r="S186" s="3"/>
      <c r="T186" s="3"/>
      <c r="U186" s="3"/>
      <c r="V186" s="3"/>
      <c r="W186" s="3"/>
    </row>
    <row r="187" spans="3:23" s="264" customFormat="1" ht="15.75">
      <c r="C187" s="3"/>
      <c r="D187" s="324"/>
      <c r="E187" s="318"/>
      <c r="F187" s="3"/>
      <c r="G187" s="308"/>
      <c r="H187" s="3"/>
      <c r="I187" s="3"/>
      <c r="J187" s="3"/>
      <c r="K187" s="3"/>
      <c r="L187" s="3"/>
      <c r="M187" s="3"/>
      <c r="N187" s="3"/>
      <c r="O187" s="3"/>
      <c r="P187" s="3"/>
      <c r="Q187" s="3"/>
      <c r="R187" s="3"/>
      <c r="S187" s="3"/>
      <c r="T187" s="3"/>
      <c r="U187" s="3"/>
      <c r="V187" s="3"/>
      <c r="W187" s="3"/>
    </row>
    <row r="188" spans="3:23" s="264" customFormat="1" ht="15.75">
      <c r="C188" s="3"/>
      <c r="D188" s="324"/>
      <c r="E188" s="318"/>
      <c r="F188" s="3"/>
      <c r="G188" s="308"/>
      <c r="H188" s="3"/>
      <c r="I188" s="3"/>
      <c r="J188" s="3"/>
      <c r="K188" s="3"/>
      <c r="L188" s="3"/>
      <c r="M188" s="3"/>
      <c r="N188" s="3"/>
      <c r="O188" s="3"/>
      <c r="P188" s="3"/>
      <c r="Q188" s="3"/>
      <c r="R188" s="3"/>
      <c r="S188" s="3"/>
      <c r="T188" s="3"/>
      <c r="U188" s="3"/>
      <c r="V188" s="3"/>
      <c r="W188" s="3"/>
    </row>
    <row r="189" spans="3:23" s="264" customFormat="1" ht="15.75">
      <c r="C189" s="3"/>
      <c r="D189" s="324"/>
      <c r="E189" s="318"/>
      <c r="F189" s="3"/>
      <c r="G189" s="308"/>
      <c r="H189" s="3"/>
      <c r="I189" s="3"/>
      <c r="J189" s="3"/>
      <c r="K189" s="3"/>
      <c r="L189" s="3"/>
      <c r="M189" s="3"/>
      <c r="N189" s="3"/>
      <c r="O189" s="3"/>
      <c r="P189" s="3"/>
      <c r="Q189" s="3"/>
      <c r="R189" s="3"/>
      <c r="S189" s="3"/>
      <c r="T189" s="3"/>
      <c r="U189" s="3"/>
      <c r="V189" s="3"/>
      <c r="W189" s="3"/>
    </row>
    <row r="190" spans="3:23" s="264" customFormat="1" ht="15.75">
      <c r="C190" s="3"/>
      <c r="D190" s="324"/>
      <c r="E190" s="318"/>
      <c r="F190" s="3"/>
      <c r="G190" s="308"/>
      <c r="H190" s="3"/>
      <c r="I190" s="3"/>
      <c r="J190" s="3"/>
      <c r="K190" s="3"/>
      <c r="L190" s="3"/>
      <c r="M190" s="3"/>
      <c r="N190" s="3"/>
      <c r="O190" s="3"/>
      <c r="P190" s="3"/>
      <c r="Q190" s="3"/>
      <c r="R190" s="3"/>
      <c r="S190" s="3"/>
      <c r="T190" s="3"/>
      <c r="U190" s="3"/>
      <c r="V190" s="3"/>
      <c r="W190" s="3"/>
    </row>
    <row r="191" spans="3:23" s="264" customFormat="1" ht="15.75">
      <c r="C191" s="3"/>
      <c r="D191" s="324"/>
      <c r="E191" s="318"/>
      <c r="F191" s="3"/>
      <c r="G191" s="308"/>
      <c r="H191" s="3"/>
      <c r="I191" s="3"/>
      <c r="J191" s="3"/>
      <c r="K191" s="3"/>
      <c r="L191" s="3"/>
      <c r="M191" s="3"/>
      <c r="N191" s="3"/>
      <c r="O191" s="3"/>
      <c r="P191" s="3"/>
      <c r="Q191" s="3"/>
      <c r="R191" s="3"/>
      <c r="S191" s="3"/>
      <c r="T191" s="3"/>
      <c r="U191" s="3"/>
      <c r="V191" s="3"/>
      <c r="W191" s="3"/>
    </row>
    <row r="192" spans="3:23" s="264" customFormat="1" ht="15.75">
      <c r="C192" s="3"/>
      <c r="D192" s="324"/>
      <c r="E192" s="318"/>
      <c r="F192" s="3"/>
      <c r="G192" s="308"/>
      <c r="H192" s="3"/>
      <c r="I192" s="3"/>
      <c r="J192" s="3"/>
      <c r="K192" s="3"/>
      <c r="L192" s="3"/>
      <c r="M192" s="3"/>
      <c r="N192" s="3"/>
      <c r="O192" s="3"/>
      <c r="P192" s="3"/>
      <c r="Q192" s="3"/>
      <c r="R192" s="3"/>
      <c r="S192" s="3"/>
      <c r="T192" s="3"/>
      <c r="U192" s="3"/>
      <c r="V192" s="3"/>
      <c r="W192" s="3"/>
    </row>
    <row r="193" spans="3:23" s="264" customFormat="1" ht="15.75">
      <c r="C193" s="3"/>
      <c r="D193" s="324"/>
      <c r="E193" s="318"/>
      <c r="F193" s="3"/>
      <c r="G193" s="308"/>
      <c r="H193" s="3"/>
      <c r="I193" s="3"/>
      <c r="J193" s="3"/>
      <c r="K193" s="3"/>
      <c r="L193" s="3"/>
      <c r="M193" s="3"/>
      <c r="N193" s="3"/>
      <c r="O193" s="3"/>
      <c r="P193" s="3"/>
      <c r="Q193" s="3"/>
      <c r="R193" s="3"/>
      <c r="S193" s="3"/>
      <c r="T193" s="3"/>
      <c r="U193" s="3"/>
      <c r="V193" s="3"/>
      <c r="W193" s="3"/>
    </row>
    <row r="194" spans="3:23" s="264" customFormat="1" ht="15.75">
      <c r="C194" s="3"/>
      <c r="D194" s="324"/>
      <c r="E194" s="318"/>
      <c r="F194" s="3"/>
      <c r="G194" s="308"/>
      <c r="H194" s="3"/>
      <c r="I194" s="3"/>
      <c r="J194" s="3"/>
      <c r="K194" s="3"/>
      <c r="L194" s="3"/>
      <c r="M194" s="3"/>
      <c r="N194" s="3"/>
      <c r="O194" s="3"/>
      <c r="P194" s="3"/>
      <c r="Q194" s="3"/>
      <c r="R194" s="3"/>
      <c r="S194" s="3"/>
      <c r="T194" s="3"/>
      <c r="U194" s="3"/>
      <c r="V194" s="3"/>
      <c r="W194" s="3"/>
    </row>
    <row r="195" spans="3:23" s="264" customFormat="1" ht="15.75">
      <c r="C195" s="3"/>
      <c r="D195" s="324"/>
      <c r="E195" s="318"/>
      <c r="F195" s="3"/>
      <c r="G195" s="308"/>
      <c r="H195" s="3"/>
      <c r="I195" s="3"/>
      <c r="J195" s="3"/>
      <c r="K195" s="3"/>
      <c r="L195" s="3"/>
      <c r="M195" s="3"/>
      <c r="N195" s="3"/>
      <c r="O195" s="3"/>
      <c r="P195" s="3"/>
      <c r="Q195" s="3"/>
      <c r="R195" s="3"/>
      <c r="S195" s="3"/>
      <c r="T195" s="3"/>
      <c r="U195" s="3"/>
      <c r="V195" s="3"/>
      <c r="W195" s="3"/>
    </row>
    <row r="196" spans="3:23" s="264" customFormat="1" ht="15.75">
      <c r="C196" s="3"/>
      <c r="D196" s="324"/>
      <c r="E196" s="318"/>
      <c r="F196" s="3"/>
      <c r="G196" s="308"/>
      <c r="H196" s="3"/>
      <c r="I196" s="3"/>
      <c r="J196" s="3"/>
      <c r="K196" s="3"/>
      <c r="L196" s="3"/>
      <c r="M196" s="3"/>
      <c r="N196" s="3"/>
      <c r="O196" s="3"/>
      <c r="P196" s="3"/>
      <c r="Q196" s="3"/>
      <c r="R196" s="3"/>
      <c r="S196" s="3"/>
      <c r="T196" s="3"/>
      <c r="U196" s="3"/>
      <c r="V196" s="3"/>
      <c r="W196" s="3"/>
    </row>
    <row r="197" spans="3:23" s="264" customFormat="1" ht="15.75">
      <c r="C197" s="3"/>
      <c r="D197" s="324"/>
      <c r="E197" s="318"/>
      <c r="F197" s="3"/>
      <c r="G197" s="308"/>
      <c r="H197" s="3"/>
      <c r="I197" s="3"/>
      <c r="J197" s="3"/>
      <c r="K197" s="3"/>
      <c r="L197" s="3"/>
      <c r="M197" s="3"/>
      <c r="N197" s="3"/>
      <c r="O197" s="3"/>
      <c r="P197" s="3"/>
      <c r="Q197" s="3"/>
      <c r="R197" s="3"/>
      <c r="S197" s="3"/>
      <c r="T197" s="3"/>
      <c r="U197" s="3"/>
      <c r="V197" s="3"/>
      <c r="W197" s="3"/>
    </row>
    <row r="198" spans="3:23" s="264" customFormat="1" ht="15.75">
      <c r="C198" s="3"/>
      <c r="D198" s="324"/>
      <c r="E198" s="318"/>
      <c r="F198" s="3"/>
      <c r="G198" s="308"/>
      <c r="H198" s="3"/>
      <c r="I198" s="3"/>
      <c r="J198" s="3"/>
      <c r="K198" s="3"/>
      <c r="L198" s="3"/>
      <c r="M198" s="3"/>
      <c r="N198" s="3"/>
      <c r="O198" s="3"/>
      <c r="P198" s="3"/>
      <c r="Q198" s="3"/>
      <c r="R198" s="3"/>
      <c r="S198" s="3"/>
      <c r="T198" s="3"/>
      <c r="U198" s="3"/>
      <c r="V198" s="3"/>
      <c r="W198" s="3"/>
    </row>
    <row r="199" spans="3:23" s="264" customFormat="1" ht="15.75">
      <c r="C199" s="3"/>
      <c r="D199" s="324"/>
      <c r="E199" s="318"/>
      <c r="F199" s="3"/>
      <c r="G199" s="308"/>
      <c r="H199" s="3"/>
      <c r="I199" s="3"/>
      <c r="J199" s="3"/>
      <c r="K199" s="3"/>
      <c r="L199" s="3"/>
      <c r="M199" s="3"/>
      <c r="N199" s="3"/>
      <c r="O199" s="3"/>
      <c r="P199" s="3"/>
      <c r="Q199" s="3"/>
      <c r="R199" s="3"/>
      <c r="S199" s="3"/>
      <c r="T199" s="3"/>
      <c r="U199" s="3"/>
      <c r="V199" s="3"/>
      <c r="W199" s="3"/>
    </row>
    <row r="200" spans="3:23" s="264" customFormat="1" ht="15.75">
      <c r="C200" s="3"/>
      <c r="D200" s="324"/>
      <c r="E200" s="318"/>
      <c r="F200" s="3"/>
      <c r="G200" s="308"/>
      <c r="H200" s="3"/>
      <c r="I200" s="3"/>
      <c r="J200" s="3"/>
      <c r="K200" s="3"/>
      <c r="L200" s="3"/>
      <c r="M200" s="3"/>
      <c r="N200" s="3"/>
      <c r="O200" s="3"/>
      <c r="P200" s="3"/>
      <c r="Q200" s="3"/>
      <c r="R200" s="3"/>
      <c r="S200" s="3"/>
      <c r="T200" s="3"/>
      <c r="U200" s="3"/>
      <c r="V200" s="3"/>
      <c r="W200" s="3"/>
    </row>
    <row r="201" spans="3:23" s="264" customFormat="1" ht="15.75">
      <c r="C201" s="3"/>
      <c r="D201" s="324"/>
      <c r="E201" s="318"/>
      <c r="F201" s="3"/>
      <c r="G201" s="308"/>
      <c r="H201" s="3"/>
      <c r="I201" s="3"/>
      <c r="J201" s="3"/>
      <c r="K201" s="3"/>
      <c r="L201" s="3"/>
      <c r="M201" s="3"/>
      <c r="N201" s="3"/>
      <c r="O201" s="3"/>
      <c r="P201" s="3"/>
      <c r="Q201" s="3"/>
      <c r="R201" s="3"/>
      <c r="S201" s="3"/>
      <c r="T201" s="3"/>
      <c r="U201" s="3"/>
      <c r="V201" s="3"/>
      <c r="W201" s="3"/>
    </row>
    <row r="202" spans="3:23" s="264" customFormat="1" ht="15.75">
      <c r="C202" s="3"/>
      <c r="D202" s="324"/>
      <c r="E202" s="318"/>
      <c r="F202" s="3"/>
      <c r="G202" s="308"/>
      <c r="H202" s="3"/>
      <c r="I202" s="3"/>
      <c r="J202" s="3"/>
      <c r="K202" s="3"/>
      <c r="L202" s="3"/>
      <c r="M202" s="3"/>
      <c r="N202" s="3"/>
      <c r="O202" s="3"/>
      <c r="P202" s="3"/>
      <c r="Q202" s="3"/>
      <c r="R202" s="3"/>
      <c r="S202" s="3"/>
      <c r="T202" s="3"/>
      <c r="U202" s="3"/>
      <c r="V202" s="3"/>
      <c r="W202" s="3"/>
    </row>
    <row r="203" spans="3:23" s="264" customFormat="1" ht="15.75">
      <c r="C203" s="3"/>
      <c r="D203" s="324"/>
      <c r="E203" s="318"/>
      <c r="F203" s="3"/>
      <c r="G203" s="308"/>
      <c r="H203" s="3"/>
      <c r="I203" s="3"/>
      <c r="J203" s="3"/>
      <c r="K203" s="3"/>
      <c r="L203" s="3"/>
      <c r="M203" s="3"/>
      <c r="N203" s="3"/>
      <c r="O203" s="3"/>
      <c r="P203" s="3"/>
      <c r="Q203" s="3"/>
      <c r="R203" s="3"/>
      <c r="S203" s="3"/>
      <c r="T203" s="3"/>
      <c r="U203" s="3"/>
      <c r="V203" s="3"/>
      <c r="W203" s="3"/>
    </row>
    <row r="204" spans="3:23" s="264" customFormat="1" ht="15.75">
      <c r="C204" s="3"/>
      <c r="D204" s="324"/>
      <c r="E204" s="318"/>
      <c r="F204" s="3"/>
      <c r="G204" s="308"/>
      <c r="H204" s="3"/>
      <c r="I204" s="3"/>
      <c r="J204" s="3"/>
      <c r="K204" s="3"/>
      <c r="L204" s="3"/>
      <c r="M204" s="3"/>
      <c r="N204" s="3"/>
      <c r="O204" s="3"/>
      <c r="P204" s="3"/>
      <c r="Q204" s="3"/>
      <c r="R204" s="3"/>
      <c r="S204" s="3"/>
      <c r="T204" s="3"/>
      <c r="U204" s="3"/>
      <c r="V204" s="3"/>
      <c r="W204" s="3"/>
    </row>
    <row r="205" spans="3:23" s="264" customFormat="1" ht="15.75">
      <c r="C205" s="3"/>
      <c r="D205" s="324"/>
      <c r="E205" s="318"/>
      <c r="F205" s="3"/>
      <c r="G205" s="308"/>
      <c r="H205" s="3"/>
      <c r="I205" s="3"/>
      <c r="J205" s="3"/>
      <c r="K205" s="3"/>
      <c r="L205" s="3"/>
      <c r="M205" s="3"/>
      <c r="N205" s="3"/>
      <c r="O205" s="3"/>
      <c r="P205" s="3"/>
      <c r="Q205" s="3"/>
      <c r="R205" s="3"/>
      <c r="S205" s="3"/>
      <c r="T205" s="3"/>
      <c r="U205" s="3"/>
      <c r="V205" s="3"/>
      <c r="W205" s="3"/>
    </row>
    <row r="206" spans="3:23" s="264" customFormat="1" ht="15.75">
      <c r="C206" s="3"/>
      <c r="D206" s="324"/>
      <c r="E206" s="318"/>
      <c r="F206" s="3"/>
      <c r="G206" s="308"/>
      <c r="H206" s="3"/>
      <c r="I206" s="3"/>
      <c r="J206" s="3"/>
      <c r="K206" s="3"/>
      <c r="L206" s="3"/>
      <c r="M206" s="3"/>
      <c r="N206" s="3"/>
      <c r="O206" s="3"/>
      <c r="P206" s="3"/>
      <c r="Q206" s="3"/>
      <c r="R206" s="3"/>
      <c r="S206" s="3"/>
      <c r="T206" s="3"/>
      <c r="U206" s="3"/>
      <c r="V206" s="3"/>
      <c r="W206" s="3"/>
    </row>
    <row r="207" spans="3:23" s="264" customFormat="1" ht="15.75">
      <c r="C207" s="3"/>
      <c r="D207" s="324"/>
      <c r="E207" s="318"/>
      <c r="F207" s="3"/>
      <c r="G207" s="308"/>
      <c r="H207" s="3"/>
      <c r="I207" s="3"/>
      <c r="J207" s="3"/>
      <c r="K207" s="3"/>
      <c r="L207" s="3"/>
      <c r="M207" s="3"/>
      <c r="N207" s="3"/>
      <c r="O207" s="3"/>
      <c r="P207" s="3"/>
      <c r="Q207" s="3"/>
      <c r="R207" s="3"/>
      <c r="S207" s="3"/>
      <c r="T207" s="3"/>
      <c r="U207" s="3"/>
      <c r="V207" s="3"/>
      <c r="W207" s="3"/>
    </row>
    <row r="208" spans="3:23" s="264" customFormat="1" ht="15.75">
      <c r="C208" s="3"/>
      <c r="D208" s="324"/>
      <c r="E208" s="318"/>
      <c r="F208" s="3"/>
      <c r="G208" s="308"/>
      <c r="H208" s="3"/>
      <c r="I208" s="3"/>
      <c r="J208" s="3"/>
      <c r="K208" s="3"/>
      <c r="L208" s="3"/>
      <c r="M208" s="3"/>
      <c r="N208" s="3"/>
      <c r="O208" s="3"/>
      <c r="P208" s="3"/>
      <c r="Q208" s="3"/>
      <c r="R208" s="3"/>
      <c r="S208" s="3"/>
      <c r="T208" s="3"/>
      <c r="U208" s="3"/>
      <c r="V208" s="3"/>
      <c r="W208" s="3"/>
    </row>
    <row r="209" spans="3:23" s="264" customFormat="1" ht="15.75">
      <c r="C209" s="3"/>
      <c r="D209" s="324"/>
      <c r="E209" s="318"/>
      <c r="F209" s="3"/>
      <c r="G209" s="308"/>
      <c r="H209" s="3"/>
      <c r="I209" s="3"/>
      <c r="J209" s="3"/>
      <c r="K209" s="3"/>
      <c r="L209" s="3"/>
      <c r="M209" s="3"/>
      <c r="N209" s="3"/>
      <c r="O209" s="3"/>
      <c r="P209" s="3"/>
      <c r="Q209" s="3"/>
      <c r="R209" s="3"/>
      <c r="S209" s="3"/>
      <c r="T209" s="3"/>
      <c r="U209" s="3"/>
      <c r="V209" s="3"/>
      <c r="W209" s="3"/>
    </row>
    <row r="210" spans="3:23" s="264" customFormat="1" ht="15.75">
      <c r="C210" s="3"/>
      <c r="D210" s="324"/>
      <c r="E210" s="318"/>
      <c r="F210" s="3"/>
      <c r="G210" s="308"/>
      <c r="H210" s="3"/>
      <c r="I210" s="3"/>
      <c r="J210" s="3"/>
      <c r="K210" s="3"/>
      <c r="L210" s="3"/>
      <c r="M210" s="3"/>
      <c r="N210" s="3"/>
      <c r="O210" s="3"/>
      <c r="P210" s="3"/>
      <c r="Q210" s="3"/>
      <c r="R210" s="3"/>
      <c r="S210" s="3"/>
      <c r="T210" s="3"/>
      <c r="U210" s="3"/>
      <c r="V210" s="3"/>
      <c r="W210" s="3"/>
    </row>
    <row r="211" spans="3:23" s="264" customFormat="1" ht="15.75">
      <c r="C211" s="3"/>
      <c r="D211" s="324"/>
      <c r="E211" s="318"/>
      <c r="F211" s="3"/>
      <c r="G211" s="308"/>
      <c r="H211" s="3"/>
      <c r="I211" s="3"/>
      <c r="J211" s="3"/>
      <c r="K211" s="3"/>
      <c r="L211" s="3"/>
      <c r="M211" s="3"/>
      <c r="N211" s="3"/>
      <c r="O211" s="3"/>
      <c r="P211" s="3"/>
      <c r="Q211" s="3"/>
      <c r="R211" s="3"/>
      <c r="S211" s="3"/>
      <c r="T211" s="3"/>
      <c r="U211" s="3"/>
      <c r="V211" s="3"/>
      <c r="W211" s="3"/>
    </row>
    <row r="212" spans="3:23" s="264" customFormat="1" ht="15.75">
      <c r="C212" s="3"/>
      <c r="D212" s="324"/>
      <c r="E212" s="318"/>
      <c r="F212" s="3"/>
      <c r="G212" s="308"/>
      <c r="H212" s="3"/>
      <c r="I212" s="3"/>
      <c r="J212" s="3"/>
      <c r="K212" s="3"/>
      <c r="L212" s="3"/>
      <c r="M212" s="3"/>
      <c r="N212" s="3"/>
      <c r="O212" s="3"/>
      <c r="P212" s="3"/>
      <c r="Q212" s="3"/>
      <c r="R212" s="3"/>
      <c r="S212" s="3"/>
      <c r="T212" s="3"/>
      <c r="U212" s="3"/>
      <c r="V212" s="3"/>
      <c r="W212" s="3"/>
    </row>
    <row r="213" spans="3:23" s="264" customFormat="1" ht="15.75">
      <c r="C213" s="3"/>
      <c r="D213" s="324"/>
      <c r="E213" s="318"/>
      <c r="F213" s="3"/>
      <c r="G213" s="308"/>
      <c r="H213" s="3"/>
      <c r="I213" s="3"/>
      <c r="J213" s="3"/>
      <c r="K213" s="3"/>
      <c r="L213" s="3"/>
      <c r="M213" s="3"/>
      <c r="N213" s="3"/>
      <c r="O213" s="3"/>
      <c r="P213" s="3"/>
      <c r="Q213" s="3"/>
      <c r="R213" s="3"/>
      <c r="S213" s="3"/>
      <c r="T213" s="3"/>
      <c r="U213" s="3"/>
      <c r="V213" s="3"/>
      <c r="W213" s="3"/>
    </row>
    <row r="214" spans="3:23" s="264" customFormat="1" ht="15.75">
      <c r="C214" s="3"/>
      <c r="D214" s="324"/>
      <c r="E214" s="318"/>
      <c r="F214" s="3"/>
      <c r="G214" s="308"/>
      <c r="H214" s="3"/>
      <c r="I214" s="3"/>
      <c r="J214" s="3"/>
      <c r="K214" s="3"/>
      <c r="L214" s="3"/>
      <c r="M214" s="3"/>
      <c r="N214" s="3"/>
      <c r="O214" s="3"/>
      <c r="P214" s="3"/>
      <c r="Q214" s="3"/>
      <c r="R214" s="3"/>
      <c r="S214" s="3"/>
      <c r="T214" s="3"/>
      <c r="U214" s="3"/>
      <c r="V214" s="3"/>
      <c r="W214" s="3"/>
    </row>
    <row r="215" spans="3:23" s="264" customFormat="1" ht="15.75">
      <c r="C215" s="3"/>
      <c r="D215" s="324"/>
      <c r="E215" s="318"/>
      <c r="F215" s="3"/>
      <c r="G215" s="308"/>
      <c r="H215" s="3"/>
      <c r="I215" s="3"/>
      <c r="J215" s="3"/>
      <c r="K215" s="3"/>
      <c r="L215" s="3"/>
      <c r="M215" s="3"/>
      <c r="N215" s="3"/>
      <c r="O215" s="3"/>
      <c r="P215" s="3"/>
      <c r="Q215" s="3"/>
      <c r="R215" s="3"/>
      <c r="S215" s="3"/>
      <c r="T215" s="3"/>
      <c r="U215" s="3"/>
      <c r="V215" s="3"/>
      <c r="W215" s="3"/>
    </row>
    <row r="216" spans="3:23" s="264" customFormat="1" ht="15.75">
      <c r="C216" s="3"/>
      <c r="D216" s="324"/>
      <c r="E216" s="318"/>
      <c r="F216" s="3"/>
      <c r="G216" s="308"/>
      <c r="H216" s="3"/>
      <c r="I216" s="3"/>
      <c r="J216" s="3"/>
      <c r="K216" s="3"/>
      <c r="L216" s="3"/>
      <c r="M216" s="3"/>
      <c r="N216" s="3"/>
      <c r="O216" s="3"/>
      <c r="P216" s="3"/>
      <c r="Q216" s="3"/>
      <c r="R216" s="3"/>
      <c r="S216" s="3"/>
      <c r="T216" s="3"/>
      <c r="U216" s="3"/>
      <c r="V216" s="3"/>
      <c r="W216" s="3"/>
    </row>
    <row r="217" spans="3:23" s="264" customFormat="1" ht="15.75">
      <c r="C217" s="3"/>
      <c r="D217" s="324"/>
      <c r="E217" s="318"/>
      <c r="F217" s="3"/>
      <c r="G217" s="308"/>
      <c r="H217" s="3"/>
      <c r="I217" s="3"/>
      <c r="J217" s="3"/>
      <c r="K217" s="3"/>
      <c r="L217" s="3"/>
      <c r="M217" s="3"/>
      <c r="N217" s="3"/>
      <c r="O217" s="3"/>
      <c r="P217" s="3"/>
      <c r="Q217" s="3"/>
      <c r="R217" s="3"/>
      <c r="S217" s="3"/>
      <c r="T217" s="3"/>
      <c r="U217" s="3"/>
      <c r="V217" s="3"/>
      <c r="W217" s="3"/>
    </row>
    <row r="218" spans="3:23" s="264" customFormat="1" ht="15.75">
      <c r="C218" s="3"/>
      <c r="D218" s="324"/>
      <c r="E218" s="318"/>
      <c r="F218" s="3"/>
      <c r="G218" s="308"/>
      <c r="H218" s="3"/>
      <c r="I218" s="3"/>
      <c r="J218" s="3"/>
      <c r="K218" s="3"/>
      <c r="L218" s="3"/>
      <c r="M218" s="3"/>
      <c r="N218" s="3"/>
      <c r="O218" s="3"/>
      <c r="P218" s="3"/>
      <c r="Q218" s="3"/>
      <c r="R218" s="3"/>
      <c r="S218" s="3"/>
      <c r="T218" s="3"/>
      <c r="U218" s="3"/>
      <c r="V218" s="3"/>
      <c r="W218" s="3"/>
    </row>
    <row r="219" spans="3:23" s="264" customFormat="1" ht="15.75">
      <c r="C219" s="3"/>
      <c r="D219" s="324"/>
      <c r="E219" s="318"/>
      <c r="F219" s="3"/>
      <c r="G219" s="308"/>
      <c r="H219" s="3"/>
      <c r="I219" s="3"/>
      <c r="J219" s="3"/>
      <c r="K219" s="3"/>
      <c r="L219" s="3"/>
      <c r="M219" s="3"/>
      <c r="N219" s="3"/>
      <c r="O219" s="3"/>
      <c r="P219" s="3"/>
      <c r="Q219" s="3"/>
      <c r="R219" s="3"/>
      <c r="S219" s="3"/>
      <c r="T219" s="3"/>
      <c r="U219" s="3"/>
      <c r="V219" s="3"/>
      <c r="W219" s="3"/>
    </row>
    <row r="220" spans="3:23" s="264" customFormat="1" ht="15.75">
      <c r="C220" s="3"/>
      <c r="D220" s="324"/>
      <c r="E220" s="318"/>
      <c r="F220" s="3"/>
      <c r="G220" s="308"/>
      <c r="H220" s="3"/>
      <c r="I220" s="3"/>
      <c r="J220" s="3"/>
      <c r="K220" s="3"/>
      <c r="L220" s="3"/>
      <c r="M220" s="3"/>
      <c r="N220" s="3"/>
      <c r="O220" s="3"/>
      <c r="P220" s="3"/>
      <c r="Q220" s="3"/>
      <c r="R220" s="3"/>
      <c r="S220" s="3"/>
      <c r="T220" s="3"/>
      <c r="U220" s="3"/>
      <c r="V220" s="3"/>
      <c r="W220" s="3"/>
    </row>
    <row r="221" spans="3:23" s="264" customFormat="1" ht="15.75">
      <c r="C221" s="3"/>
      <c r="D221" s="324"/>
      <c r="E221" s="318"/>
      <c r="F221" s="3"/>
      <c r="G221" s="308"/>
      <c r="H221" s="3"/>
      <c r="I221" s="3"/>
      <c r="J221" s="3"/>
      <c r="K221" s="3"/>
      <c r="L221" s="3"/>
      <c r="M221" s="3"/>
      <c r="N221" s="3"/>
      <c r="O221" s="3"/>
      <c r="P221" s="3"/>
      <c r="Q221" s="3"/>
      <c r="R221" s="3"/>
      <c r="S221" s="3"/>
      <c r="T221" s="3"/>
      <c r="U221" s="3"/>
      <c r="V221" s="3"/>
      <c r="W221" s="3"/>
    </row>
    <row r="222" spans="3:23" s="264" customFormat="1" ht="15.75">
      <c r="C222" s="3"/>
      <c r="D222" s="324"/>
      <c r="E222" s="318"/>
      <c r="F222" s="3"/>
      <c r="G222" s="308"/>
      <c r="H222" s="3"/>
      <c r="I222" s="3"/>
      <c r="J222" s="3"/>
      <c r="K222" s="3"/>
      <c r="L222" s="3"/>
      <c r="M222" s="3"/>
      <c r="N222" s="3"/>
      <c r="O222" s="3"/>
      <c r="P222" s="3"/>
      <c r="Q222" s="3"/>
      <c r="R222" s="3"/>
      <c r="S222" s="3"/>
      <c r="T222" s="3"/>
      <c r="U222" s="3"/>
      <c r="V222" s="3"/>
      <c r="W222" s="3"/>
    </row>
    <row r="223" spans="3:23" s="264" customFormat="1" ht="15.75">
      <c r="C223" s="3"/>
      <c r="D223" s="324"/>
      <c r="E223" s="318"/>
      <c r="F223" s="3"/>
      <c r="G223" s="308"/>
      <c r="H223" s="3"/>
      <c r="I223" s="3"/>
      <c r="J223" s="3"/>
      <c r="K223" s="3"/>
      <c r="L223" s="3"/>
      <c r="M223" s="3"/>
      <c r="N223" s="3"/>
      <c r="O223" s="3"/>
      <c r="P223" s="3"/>
      <c r="Q223" s="3"/>
      <c r="R223" s="3"/>
      <c r="S223" s="3"/>
      <c r="T223" s="3"/>
      <c r="U223" s="3"/>
      <c r="V223" s="3"/>
      <c r="W223" s="3"/>
    </row>
    <row r="224" spans="3:23" s="264" customFormat="1" ht="15.75">
      <c r="C224" s="3"/>
      <c r="D224" s="324"/>
      <c r="E224" s="318"/>
      <c r="F224" s="3"/>
      <c r="G224" s="308"/>
      <c r="H224" s="3"/>
      <c r="I224" s="3"/>
      <c r="J224" s="3"/>
      <c r="K224" s="3"/>
      <c r="L224" s="3"/>
      <c r="M224" s="3"/>
      <c r="N224" s="3"/>
      <c r="O224" s="3"/>
      <c r="P224" s="3"/>
      <c r="Q224" s="3"/>
      <c r="R224" s="3"/>
      <c r="S224" s="3"/>
      <c r="T224" s="3"/>
      <c r="U224" s="3"/>
      <c r="V224" s="3"/>
      <c r="W224" s="3"/>
    </row>
    <row r="225" spans="3:23" s="264" customFormat="1" ht="15.75">
      <c r="C225" s="3"/>
      <c r="D225" s="324"/>
      <c r="E225" s="318"/>
      <c r="F225" s="3"/>
      <c r="G225" s="308"/>
      <c r="H225" s="3"/>
      <c r="I225" s="3"/>
      <c r="J225" s="3"/>
      <c r="K225" s="3"/>
      <c r="L225" s="3"/>
      <c r="M225" s="3"/>
      <c r="N225" s="3"/>
      <c r="O225" s="3"/>
      <c r="P225" s="3"/>
      <c r="Q225" s="3"/>
      <c r="R225" s="3"/>
      <c r="S225" s="3"/>
      <c r="T225" s="3"/>
      <c r="U225" s="3"/>
      <c r="V225" s="3"/>
      <c r="W225" s="3"/>
    </row>
    <row r="226" spans="3:23" s="264" customFormat="1" ht="15.75">
      <c r="C226" s="3"/>
      <c r="D226" s="324"/>
      <c r="E226" s="318"/>
      <c r="F226" s="3"/>
      <c r="G226" s="308"/>
      <c r="H226" s="3"/>
      <c r="I226" s="3"/>
      <c r="J226" s="3"/>
      <c r="K226" s="3"/>
      <c r="L226" s="3"/>
      <c r="M226" s="3"/>
      <c r="N226" s="3"/>
      <c r="O226" s="3"/>
      <c r="P226" s="3"/>
      <c r="Q226" s="3"/>
      <c r="R226" s="3"/>
      <c r="S226" s="3"/>
      <c r="T226" s="3"/>
      <c r="U226" s="3"/>
      <c r="V226" s="3"/>
      <c r="W226" s="3"/>
    </row>
    <row r="227" spans="3:23" s="264" customFormat="1" ht="15.75">
      <c r="C227" s="3"/>
      <c r="D227" s="324"/>
      <c r="E227" s="318"/>
      <c r="F227" s="3"/>
      <c r="G227" s="308"/>
      <c r="H227" s="3"/>
      <c r="I227" s="3"/>
      <c r="J227" s="3"/>
      <c r="K227" s="3"/>
      <c r="L227" s="3"/>
      <c r="M227" s="3"/>
      <c r="N227" s="3"/>
      <c r="O227" s="3"/>
      <c r="P227" s="3"/>
      <c r="Q227" s="3"/>
      <c r="R227" s="3"/>
      <c r="S227" s="3"/>
      <c r="T227" s="3"/>
      <c r="U227" s="3"/>
      <c r="V227" s="3"/>
      <c r="W227" s="3"/>
    </row>
    <row r="228" spans="3:23" s="264" customFormat="1" ht="15.75">
      <c r="C228" s="3"/>
      <c r="D228" s="324"/>
      <c r="E228" s="318"/>
      <c r="F228" s="3"/>
      <c r="G228" s="308"/>
      <c r="H228" s="3"/>
      <c r="I228" s="3"/>
      <c r="J228" s="3"/>
      <c r="K228" s="3"/>
      <c r="L228" s="3"/>
      <c r="M228" s="3"/>
      <c r="N228" s="3"/>
      <c r="O228" s="3"/>
      <c r="P228" s="3"/>
      <c r="Q228" s="3"/>
      <c r="R228" s="3"/>
      <c r="S228" s="3"/>
      <c r="T228" s="3"/>
      <c r="U228" s="3"/>
      <c r="V228" s="3"/>
      <c r="W228" s="3"/>
    </row>
    <row r="229" spans="3:23" s="264" customFormat="1" ht="15.75">
      <c r="C229" s="3"/>
      <c r="D229" s="324"/>
      <c r="E229" s="318"/>
      <c r="F229" s="3"/>
      <c r="G229" s="308"/>
      <c r="H229" s="3"/>
      <c r="I229" s="3"/>
      <c r="J229" s="3"/>
      <c r="K229" s="3"/>
      <c r="L229" s="3"/>
      <c r="M229" s="3"/>
      <c r="N229" s="3"/>
      <c r="O229" s="3"/>
      <c r="P229" s="3"/>
      <c r="Q229" s="3"/>
      <c r="R229" s="3"/>
      <c r="S229" s="3"/>
      <c r="T229" s="3"/>
      <c r="U229" s="3"/>
      <c r="V229" s="3"/>
      <c r="W229" s="3"/>
    </row>
    <row r="230" spans="3:23" s="264" customFormat="1" ht="15.75">
      <c r="C230" s="3"/>
      <c r="D230" s="324"/>
      <c r="E230" s="318"/>
      <c r="F230" s="3"/>
      <c r="G230" s="308"/>
      <c r="H230" s="3"/>
      <c r="I230" s="3"/>
      <c r="J230" s="3"/>
      <c r="K230" s="3"/>
      <c r="L230" s="3"/>
      <c r="M230" s="3"/>
      <c r="N230" s="3"/>
      <c r="O230" s="3"/>
      <c r="P230" s="3"/>
      <c r="Q230" s="3"/>
      <c r="R230" s="3"/>
      <c r="S230" s="3"/>
      <c r="T230" s="3"/>
      <c r="U230" s="3"/>
      <c r="V230" s="3"/>
      <c r="W230" s="3"/>
    </row>
    <row r="231" spans="3:23" s="264" customFormat="1" ht="15.75">
      <c r="C231" s="3"/>
      <c r="D231" s="324"/>
      <c r="E231" s="318"/>
      <c r="F231" s="3"/>
      <c r="G231" s="308"/>
      <c r="H231" s="3"/>
      <c r="I231" s="3"/>
      <c r="J231" s="3"/>
      <c r="K231" s="3"/>
      <c r="L231" s="3"/>
      <c r="M231" s="3"/>
      <c r="N231" s="3"/>
      <c r="O231" s="3"/>
      <c r="P231" s="3"/>
      <c r="Q231" s="3"/>
      <c r="R231" s="3"/>
      <c r="S231" s="3"/>
      <c r="T231" s="3"/>
      <c r="U231" s="3"/>
      <c r="V231" s="3"/>
      <c r="W231" s="3"/>
    </row>
    <row r="232" spans="3:23" s="264" customFormat="1" ht="15.75">
      <c r="C232" s="3"/>
      <c r="D232" s="324"/>
      <c r="E232" s="318"/>
      <c r="F232" s="3"/>
      <c r="G232" s="308"/>
      <c r="H232" s="3"/>
      <c r="I232" s="3"/>
      <c r="J232" s="3"/>
      <c r="K232" s="3"/>
      <c r="L232" s="3"/>
      <c r="M232" s="3"/>
      <c r="N232" s="3"/>
      <c r="O232" s="3"/>
      <c r="P232" s="3"/>
      <c r="Q232" s="3"/>
      <c r="R232" s="3"/>
      <c r="S232" s="3"/>
      <c r="T232" s="3"/>
      <c r="U232" s="3"/>
      <c r="V232" s="3"/>
      <c r="W232" s="3"/>
    </row>
    <row r="233" spans="3:23" s="264" customFormat="1" ht="15.75">
      <c r="C233" s="3"/>
      <c r="D233" s="324"/>
      <c r="E233" s="318"/>
      <c r="F233" s="3"/>
      <c r="G233" s="308"/>
      <c r="H233" s="3"/>
      <c r="I233" s="3"/>
      <c r="J233" s="3"/>
      <c r="K233" s="3"/>
      <c r="L233" s="3"/>
      <c r="M233" s="3"/>
      <c r="N233" s="3"/>
      <c r="O233" s="3"/>
      <c r="P233" s="3"/>
      <c r="Q233" s="3"/>
      <c r="R233" s="3"/>
      <c r="S233" s="3"/>
      <c r="T233" s="3"/>
      <c r="U233" s="3"/>
      <c r="V233" s="3"/>
      <c r="W233" s="3"/>
    </row>
    <row r="234" spans="3:23" s="264" customFormat="1" ht="15.75">
      <c r="C234" s="3"/>
      <c r="D234" s="324"/>
      <c r="E234" s="318"/>
      <c r="F234" s="3"/>
      <c r="G234" s="308"/>
      <c r="H234" s="3"/>
      <c r="I234" s="3"/>
      <c r="J234" s="3"/>
      <c r="K234" s="3"/>
      <c r="L234" s="3"/>
      <c r="M234" s="3"/>
      <c r="N234" s="3"/>
      <c r="O234" s="3"/>
      <c r="P234" s="3"/>
      <c r="Q234" s="3"/>
      <c r="R234" s="3"/>
      <c r="S234" s="3"/>
      <c r="T234" s="3"/>
      <c r="U234" s="3"/>
      <c r="V234" s="3"/>
      <c r="W234" s="3"/>
    </row>
    <row r="235" spans="3:23" s="264" customFormat="1" ht="15.75">
      <c r="C235" s="3"/>
      <c r="D235" s="324"/>
      <c r="E235" s="318"/>
      <c r="F235" s="3"/>
      <c r="G235" s="308"/>
      <c r="H235" s="3"/>
      <c r="I235" s="3"/>
      <c r="J235" s="3"/>
      <c r="K235" s="3"/>
      <c r="L235" s="3"/>
      <c r="M235" s="3"/>
      <c r="N235" s="3"/>
      <c r="O235" s="3"/>
      <c r="P235" s="3"/>
      <c r="Q235" s="3"/>
      <c r="R235" s="3"/>
      <c r="S235" s="3"/>
      <c r="T235" s="3"/>
      <c r="U235" s="3"/>
      <c r="V235" s="3"/>
      <c r="W235" s="3"/>
    </row>
    <row r="236" spans="3:23" s="264" customFormat="1" ht="15.75">
      <c r="C236" s="3"/>
      <c r="D236" s="324"/>
      <c r="E236" s="318"/>
      <c r="F236" s="3"/>
      <c r="G236" s="308"/>
      <c r="H236" s="3"/>
      <c r="I236" s="3"/>
      <c r="J236" s="3"/>
      <c r="K236" s="3"/>
      <c r="L236" s="3"/>
      <c r="M236" s="3"/>
      <c r="N236" s="3"/>
      <c r="O236" s="3"/>
      <c r="P236" s="3"/>
      <c r="Q236" s="3"/>
      <c r="R236" s="3"/>
      <c r="S236" s="3"/>
      <c r="T236" s="3"/>
      <c r="U236" s="3"/>
      <c r="V236" s="3"/>
      <c r="W236" s="3"/>
    </row>
    <row r="237" spans="3:23" s="264" customFormat="1" ht="15.75">
      <c r="C237" s="3"/>
      <c r="D237" s="324"/>
      <c r="E237" s="318"/>
      <c r="F237" s="3"/>
      <c r="G237" s="308"/>
      <c r="H237" s="3"/>
      <c r="I237" s="3"/>
      <c r="J237" s="3"/>
      <c r="K237" s="3"/>
      <c r="L237" s="3"/>
      <c r="M237" s="3"/>
      <c r="N237" s="3"/>
      <c r="O237" s="3"/>
      <c r="P237" s="3"/>
      <c r="Q237" s="3"/>
      <c r="R237" s="3"/>
      <c r="S237" s="3"/>
      <c r="T237" s="3"/>
      <c r="U237" s="3"/>
      <c r="V237" s="3"/>
      <c r="W237" s="3"/>
    </row>
    <row r="238" spans="3:23" s="264" customFormat="1" ht="15.75">
      <c r="C238" s="3"/>
      <c r="D238" s="324"/>
      <c r="E238" s="318"/>
      <c r="F238" s="3"/>
      <c r="G238" s="308"/>
      <c r="H238" s="3"/>
      <c r="I238" s="3"/>
      <c r="J238" s="3"/>
      <c r="K238" s="3"/>
      <c r="L238" s="3"/>
      <c r="M238" s="3"/>
      <c r="N238" s="3"/>
      <c r="O238" s="3"/>
      <c r="P238" s="3"/>
      <c r="Q238" s="3"/>
      <c r="R238" s="3"/>
      <c r="S238" s="3"/>
      <c r="T238" s="3"/>
      <c r="U238" s="3"/>
      <c r="V238" s="3"/>
      <c r="W238" s="3"/>
    </row>
    <row r="239" spans="3:23" s="264" customFormat="1" ht="15.75">
      <c r="C239" s="3"/>
      <c r="D239" s="324"/>
      <c r="E239" s="318"/>
      <c r="F239" s="3"/>
      <c r="G239" s="308"/>
      <c r="H239" s="3"/>
      <c r="I239" s="3"/>
      <c r="J239" s="3"/>
      <c r="K239" s="3"/>
      <c r="L239" s="3"/>
      <c r="M239" s="3"/>
      <c r="N239" s="3"/>
      <c r="O239" s="3"/>
      <c r="P239" s="3"/>
      <c r="Q239" s="3"/>
      <c r="R239" s="3"/>
      <c r="S239" s="3"/>
      <c r="T239" s="3"/>
      <c r="U239" s="3"/>
      <c r="V239" s="3"/>
      <c r="W239" s="3"/>
    </row>
    <row r="240" spans="3:23" s="264" customFormat="1" ht="15.75">
      <c r="C240" s="3"/>
      <c r="D240" s="324"/>
      <c r="E240" s="318"/>
      <c r="F240" s="3"/>
      <c r="G240" s="308"/>
      <c r="H240" s="3"/>
      <c r="I240" s="3"/>
      <c r="J240" s="3"/>
      <c r="K240" s="3"/>
      <c r="L240" s="3"/>
      <c r="M240" s="3"/>
      <c r="N240" s="3"/>
      <c r="O240" s="3"/>
      <c r="P240" s="3"/>
      <c r="Q240" s="3"/>
      <c r="R240" s="3"/>
      <c r="S240" s="3"/>
      <c r="T240" s="3"/>
      <c r="U240" s="3"/>
      <c r="V240" s="3"/>
      <c r="W240" s="3"/>
    </row>
    <row r="241" spans="3:23" s="264" customFormat="1" ht="15.75">
      <c r="C241" s="3"/>
      <c r="D241" s="324"/>
      <c r="E241" s="318"/>
      <c r="F241" s="3"/>
      <c r="G241" s="308"/>
      <c r="H241" s="3"/>
      <c r="I241" s="3"/>
      <c r="J241" s="3"/>
      <c r="K241" s="3"/>
      <c r="L241" s="3"/>
      <c r="M241" s="3"/>
      <c r="N241" s="3"/>
      <c r="O241" s="3"/>
      <c r="P241" s="3"/>
      <c r="Q241" s="3"/>
      <c r="R241" s="3"/>
      <c r="S241" s="3"/>
      <c r="T241" s="3"/>
      <c r="U241" s="3"/>
      <c r="V241" s="3"/>
      <c r="W241" s="3"/>
    </row>
    <row r="242" spans="3:23" s="264" customFormat="1" ht="15.75">
      <c r="C242" s="3"/>
      <c r="D242" s="324"/>
      <c r="E242" s="318"/>
      <c r="F242" s="3"/>
      <c r="G242" s="308"/>
      <c r="H242" s="3"/>
      <c r="I242" s="3"/>
      <c r="J242" s="3"/>
      <c r="K242" s="3"/>
      <c r="L242" s="3"/>
      <c r="M242" s="3"/>
      <c r="N242" s="3"/>
      <c r="O242" s="3"/>
      <c r="P242" s="3"/>
      <c r="Q242" s="3"/>
      <c r="R242" s="3"/>
      <c r="S242" s="3"/>
      <c r="T242" s="3"/>
      <c r="U242" s="3"/>
      <c r="V242" s="3"/>
      <c r="W242" s="3"/>
    </row>
    <row r="243" spans="3:23" s="264" customFormat="1" ht="15.75">
      <c r="C243" s="3"/>
      <c r="D243" s="324"/>
      <c r="E243" s="318"/>
      <c r="F243" s="3"/>
      <c r="G243" s="308"/>
      <c r="H243" s="3"/>
      <c r="I243" s="3"/>
      <c r="J243" s="3"/>
      <c r="K243" s="3"/>
      <c r="L243" s="3"/>
      <c r="M243" s="3"/>
      <c r="N243" s="3"/>
      <c r="O243" s="3"/>
      <c r="P243" s="3"/>
      <c r="Q243" s="3"/>
      <c r="R243" s="3"/>
      <c r="S243" s="3"/>
      <c r="T243" s="3"/>
      <c r="U243" s="3"/>
      <c r="V243" s="3"/>
      <c r="W243" s="3"/>
    </row>
    <row r="244" spans="3:23" s="264" customFormat="1" ht="15.75">
      <c r="C244" s="3"/>
      <c r="D244" s="324"/>
      <c r="E244" s="318"/>
      <c r="F244" s="3"/>
      <c r="G244" s="308"/>
      <c r="H244" s="3"/>
      <c r="I244" s="3"/>
      <c r="J244" s="3"/>
      <c r="K244" s="3"/>
      <c r="L244" s="3"/>
      <c r="M244" s="3"/>
      <c r="N244" s="3"/>
      <c r="O244" s="3"/>
      <c r="P244" s="3"/>
      <c r="Q244" s="3"/>
      <c r="R244" s="3"/>
      <c r="S244" s="3"/>
      <c r="T244" s="3"/>
      <c r="U244" s="3"/>
      <c r="V244" s="3"/>
      <c r="W244" s="3"/>
    </row>
    <row r="245" spans="3:23" s="264" customFormat="1" ht="15.75">
      <c r="C245" s="3"/>
      <c r="D245" s="324"/>
      <c r="E245" s="318"/>
      <c r="F245" s="3"/>
      <c r="G245" s="308"/>
      <c r="H245" s="3"/>
      <c r="I245" s="3"/>
      <c r="J245" s="3"/>
      <c r="K245" s="3"/>
      <c r="L245" s="3"/>
      <c r="M245" s="3"/>
      <c r="N245" s="3"/>
      <c r="O245" s="3"/>
      <c r="P245" s="3"/>
      <c r="Q245" s="3"/>
      <c r="R245" s="3"/>
      <c r="S245" s="3"/>
      <c r="T245" s="3"/>
      <c r="U245" s="3"/>
      <c r="V245" s="3"/>
      <c r="W245" s="3"/>
    </row>
    <row r="246" spans="3:23" s="264" customFormat="1" ht="15.75">
      <c r="C246" s="3"/>
      <c r="D246" s="324"/>
      <c r="E246" s="318"/>
      <c r="F246" s="3"/>
      <c r="G246" s="308"/>
      <c r="H246" s="3"/>
      <c r="I246" s="3"/>
      <c r="J246" s="3"/>
      <c r="K246" s="3"/>
      <c r="L246" s="3"/>
      <c r="M246" s="3"/>
      <c r="N246" s="3"/>
      <c r="O246" s="3"/>
      <c r="P246" s="3"/>
      <c r="Q246" s="3"/>
      <c r="R246" s="3"/>
      <c r="S246" s="3"/>
      <c r="T246" s="3"/>
      <c r="U246" s="3"/>
      <c r="V246" s="3"/>
      <c r="W246" s="3"/>
    </row>
    <row r="247" spans="3:23" s="264" customFormat="1" ht="15.75">
      <c r="C247" s="3"/>
      <c r="D247" s="324"/>
      <c r="E247" s="318"/>
      <c r="F247" s="3"/>
      <c r="G247" s="308"/>
      <c r="H247" s="3"/>
      <c r="I247" s="3"/>
      <c r="J247" s="3"/>
      <c r="K247" s="3"/>
      <c r="L247" s="3"/>
      <c r="M247" s="3"/>
      <c r="N247" s="3"/>
      <c r="O247" s="3"/>
      <c r="P247" s="3"/>
      <c r="Q247" s="3"/>
      <c r="R247" s="3"/>
      <c r="S247" s="3"/>
      <c r="T247" s="3"/>
      <c r="U247" s="3"/>
      <c r="V247" s="3"/>
      <c r="W247" s="3"/>
    </row>
    <row r="248" spans="3:23" s="264" customFormat="1" ht="15.75">
      <c r="C248" s="3"/>
      <c r="D248" s="324"/>
      <c r="E248" s="318"/>
      <c r="F248" s="3"/>
      <c r="G248" s="308"/>
      <c r="H248" s="3"/>
      <c r="I248" s="3"/>
      <c r="J248" s="3"/>
      <c r="K248" s="3"/>
      <c r="L248" s="3"/>
      <c r="M248" s="3"/>
      <c r="N248" s="3"/>
      <c r="O248" s="3"/>
      <c r="P248" s="3"/>
      <c r="Q248" s="3"/>
      <c r="R248" s="3"/>
      <c r="S248" s="3"/>
      <c r="T248" s="3"/>
      <c r="U248" s="3"/>
      <c r="V248" s="3"/>
      <c r="W248" s="3"/>
    </row>
    <row r="249" spans="3:23" s="264" customFormat="1" ht="15.75">
      <c r="C249" s="3"/>
      <c r="D249" s="324"/>
      <c r="E249" s="318"/>
      <c r="F249" s="3"/>
      <c r="G249" s="308"/>
      <c r="H249" s="3"/>
      <c r="I249" s="3"/>
      <c r="J249" s="3"/>
      <c r="K249" s="3"/>
      <c r="L249" s="3"/>
      <c r="M249" s="3"/>
      <c r="N249" s="3"/>
      <c r="O249" s="3"/>
      <c r="P249" s="3"/>
      <c r="Q249" s="3"/>
      <c r="R249" s="3"/>
      <c r="S249" s="3"/>
      <c r="T249" s="3"/>
      <c r="U249" s="3"/>
      <c r="V249" s="3"/>
      <c r="W249" s="3"/>
    </row>
    <row r="250" spans="3:23" s="264" customFormat="1" ht="15.75">
      <c r="C250" s="3"/>
      <c r="D250" s="324"/>
      <c r="E250" s="318"/>
      <c r="F250" s="3"/>
      <c r="G250" s="308"/>
      <c r="H250" s="3"/>
      <c r="I250" s="3"/>
      <c r="J250" s="3"/>
      <c r="K250" s="3"/>
      <c r="L250" s="3"/>
      <c r="M250" s="3"/>
      <c r="N250" s="3"/>
      <c r="O250" s="3"/>
      <c r="P250" s="3"/>
      <c r="Q250" s="3"/>
      <c r="R250" s="3"/>
      <c r="S250" s="3"/>
      <c r="T250" s="3"/>
      <c r="U250" s="3"/>
      <c r="V250" s="3"/>
      <c r="W250" s="3"/>
    </row>
    <row r="251" spans="3:23" s="264" customFormat="1" ht="15.75">
      <c r="C251" s="3"/>
      <c r="D251" s="324"/>
      <c r="E251" s="318"/>
      <c r="F251" s="3"/>
      <c r="G251" s="308"/>
      <c r="H251" s="3"/>
      <c r="I251" s="3"/>
      <c r="J251" s="3"/>
      <c r="K251" s="3"/>
      <c r="L251" s="3"/>
      <c r="M251" s="3"/>
      <c r="N251" s="3"/>
      <c r="O251" s="3"/>
      <c r="P251" s="3"/>
      <c r="Q251" s="3"/>
      <c r="R251" s="3"/>
      <c r="S251" s="3"/>
      <c r="T251" s="3"/>
      <c r="U251" s="3"/>
      <c r="V251" s="3"/>
      <c r="W251" s="3"/>
    </row>
    <row r="252" spans="3:23" s="264" customFormat="1" ht="15.75">
      <c r="C252" s="3"/>
      <c r="D252" s="324"/>
      <c r="E252" s="318"/>
      <c r="F252" s="3"/>
      <c r="G252" s="308"/>
      <c r="H252" s="3"/>
      <c r="I252" s="3"/>
      <c r="J252" s="3"/>
      <c r="K252" s="3"/>
      <c r="L252" s="3"/>
      <c r="M252" s="3"/>
      <c r="N252" s="3"/>
      <c r="O252" s="3"/>
      <c r="P252" s="3"/>
      <c r="Q252" s="3"/>
      <c r="R252" s="3"/>
      <c r="S252" s="3"/>
      <c r="T252" s="3"/>
      <c r="U252" s="3"/>
      <c r="V252" s="3"/>
      <c r="W252" s="3"/>
    </row>
    <row r="253" spans="3:23" s="264" customFormat="1" ht="15.75">
      <c r="C253" s="3"/>
      <c r="D253" s="324"/>
      <c r="E253" s="318"/>
      <c r="F253" s="3"/>
      <c r="G253" s="308"/>
      <c r="H253" s="3"/>
      <c r="I253" s="3"/>
      <c r="J253" s="3"/>
      <c r="K253" s="3"/>
      <c r="L253" s="3"/>
      <c r="M253" s="3"/>
      <c r="N253" s="3"/>
      <c r="O253" s="3"/>
      <c r="P253" s="3"/>
      <c r="Q253" s="3"/>
      <c r="R253" s="3"/>
      <c r="S253" s="3"/>
      <c r="T253" s="3"/>
      <c r="U253" s="3"/>
      <c r="V253" s="3"/>
      <c r="W253" s="3"/>
    </row>
    <row r="254" spans="3:23" s="264" customFormat="1" ht="15.75">
      <c r="C254" s="3"/>
      <c r="D254" s="324"/>
      <c r="E254" s="318"/>
      <c r="F254" s="3"/>
      <c r="G254" s="308"/>
      <c r="H254" s="3"/>
      <c r="I254" s="3"/>
      <c r="J254" s="3"/>
      <c r="K254" s="3"/>
      <c r="L254" s="3"/>
      <c r="M254" s="3"/>
      <c r="N254" s="3"/>
      <c r="O254" s="3"/>
      <c r="P254" s="3"/>
      <c r="Q254" s="3"/>
      <c r="R254" s="3"/>
      <c r="S254" s="3"/>
      <c r="T254" s="3"/>
      <c r="U254" s="3"/>
      <c r="V254" s="3"/>
      <c r="W254" s="3"/>
    </row>
    <row r="255" spans="3:23" s="264" customFormat="1" ht="15.75">
      <c r="C255" s="3"/>
      <c r="D255" s="324"/>
      <c r="E255" s="318"/>
      <c r="F255" s="3"/>
      <c r="G255" s="308"/>
      <c r="H255" s="3"/>
      <c r="I255" s="3"/>
      <c r="J255" s="3"/>
      <c r="K255" s="3"/>
      <c r="L255" s="3"/>
      <c r="M255" s="3"/>
      <c r="N255" s="3"/>
      <c r="O255" s="3"/>
      <c r="P255" s="3"/>
      <c r="Q255" s="3"/>
      <c r="R255" s="3"/>
      <c r="S255" s="3"/>
      <c r="T255" s="3"/>
      <c r="U255" s="3"/>
      <c r="V255" s="3"/>
      <c r="W255" s="3"/>
    </row>
    <row r="256" spans="3:23" s="264" customFormat="1" ht="15.75">
      <c r="C256" s="3"/>
      <c r="D256" s="324"/>
      <c r="E256" s="318"/>
      <c r="F256" s="3"/>
      <c r="G256" s="308"/>
      <c r="H256" s="3"/>
      <c r="I256" s="3"/>
      <c r="J256" s="3"/>
      <c r="K256" s="3"/>
      <c r="L256" s="3"/>
      <c r="M256" s="3"/>
      <c r="N256" s="3"/>
      <c r="O256" s="3"/>
      <c r="P256" s="3"/>
      <c r="Q256" s="3"/>
      <c r="R256" s="3"/>
      <c r="S256" s="3"/>
      <c r="T256" s="3"/>
      <c r="U256" s="3"/>
      <c r="V256" s="3"/>
      <c r="W256" s="3"/>
    </row>
    <row r="257" spans="3:23" s="264" customFormat="1" ht="15.75">
      <c r="C257" s="3"/>
      <c r="D257" s="324"/>
      <c r="E257" s="318"/>
      <c r="F257" s="3"/>
      <c r="G257" s="308"/>
      <c r="H257" s="3"/>
      <c r="I257" s="3"/>
      <c r="J257" s="3"/>
      <c r="K257" s="3"/>
      <c r="L257" s="3"/>
      <c r="M257" s="3"/>
      <c r="N257" s="3"/>
      <c r="O257" s="3"/>
      <c r="P257" s="3"/>
      <c r="Q257" s="3"/>
      <c r="R257" s="3"/>
      <c r="S257" s="3"/>
      <c r="T257" s="3"/>
      <c r="U257" s="3"/>
      <c r="V257" s="3"/>
      <c r="W257" s="3"/>
    </row>
    <row r="258" spans="3:23" s="264" customFormat="1" ht="15.75">
      <c r="C258" s="3"/>
      <c r="D258" s="324"/>
      <c r="E258" s="318"/>
      <c r="F258" s="3"/>
      <c r="G258" s="308"/>
      <c r="H258" s="3"/>
      <c r="I258" s="3"/>
      <c r="J258" s="3"/>
      <c r="K258" s="3"/>
      <c r="L258" s="3"/>
      <c r="M258" s="3"/>
      <c r="N258" s="3"/>
      <c r="O258" s="3"/>
      <c r="P258" s="3"/>
      <c r="Q258" s="3"/>
      <c r="R258" s="3"/>
      <c r="S258" s="3"/>
      <c r="T258" s="3"/>
      <c r="U258" s="3"/>
      <c r="V258" s="3"/>
      <c r="W258" s="3"/>
    </row>
    <row r="259" spans="3:23" s="264" customFormat="1" ht="15.75">
      <c r="C259" s="3"/>
      <c r="D259" s="324"/>
      <c r="E259" s="318"/>
      <c r="F259" s="3"/>
      <c r="G259" s="308"/>
      <c r="H259" s="3"/>
      <c r="I259" s="3"/>
      <c r="J259" s="3"/>
      <c r="K259" s="3"/>
      <c r="L259" s="3"/>
      <c r="M259" s="3"/>
      <c r="N259" s="3"/>
      <c r="O259" s="3"/>
      <c r="P259" s="3"/>
      <c r="Q259" s="3"/>
      <c r="R259" s="3"/>
      <c r="S259" s="3"/>
      <c r="T259" s="3"/>
      <c r="U259" s="3"/>
      <c r="V259" s="3"/>
      <c r="W259" s="3"/>
    </row>
    <row r="260" spans="3:23" s="264" customFormat="1" ht="15.75">
      <c r="C260" s="3"/>
      <c r="D260" s="324"/>
      <c r="E260" s="318"/>
      <c r="F260" s="3"/>
      <c r="G260" s="308"/>
      <c r="H260" s="3"/>
      <c r="I260" s="3"/>
      <c r="J260" s="3"/>
      <c r="K260" s="3"/>
      <c r="L260" s="3"/>
      <c r="M260" s="3"/>
      <c r="N260" s="3"/>
      <c r="O260" s="3"/>
      <c r="P260" s="3"/>
      <c r="Q260" s="3"/>
      <c r="R260" s="3"/>
      <c r="S260" s="3"/>
      <c r="T260" s="3"/>
      <c r="U260" s="3"/>
      <c r="V260" s="3"/>
      <c r="W260" s="3"/>
    </row>
    <row r="261" spans="3:23" s="264" customFormat="1" ht="15.75">
      <c r="C261" s="3"/>
      <c r="D261" s="324"/>
      <c r="E261" s="318"/>
      <c r="F261" s="3"/>
      <c r="G261" s="308"/>
      <c r="H261" s="3"/>
      <c r="I261" s="3"/>
      <c r="J261" s="3"/>
      <c r="K261" s="3"/>
      <c r="L261" s="3"/>
      <c r="M261" s="3"/>
      <c r="N261" s="3"/>
      <c r="O261" s="3"/>
      <c r="P261" s="3"/>
      <c r="Q261" s="3"/>
      <c r="R261" s="3"/>
      <c r="S261" s="3"/>
      <c r="T261" s="3"/>
      <c r="U261" s="3"/>
      <c r="V261" s="3"/>
      <c r="W261" s="3"/>
    </row>
    <row r="262" spans="3:23" s="264" customFormat="1" ht="15.75">
      <c r="C262" s="3"/>
      <c r="D262" s="324"/>
      <c r="E262" s="318"/>
      <c r="F262" s="3"/>
      <c r="G262" s="308"/>
      <c r="H262" s="3"/>
      <c r="I262" s="3"/>
      <c r="J262" s="3"/>
      <c r="K262" s="3"/>
      <c r="L262" s="3"/>
      <c r="M262" s="3"/>
      <c r="N262" s="3"/>
      <c r="O262" s="3"/>
      <c r="P262" s="3"/>
      <c r="Q262" s="3"/>
      <c r="R262" s="3"/>
      <c r="S262" s="3"/>
      <c r="T262" s="3"/>
      <c r="U262" s="3"/>
      <c r="V262" s="3"/>
      <c r="W262" s="3"/>
    </row>
    <row r="263" spans="3:23" s="264" customFormat="1" ht="15.75">
      <c r="C263" s="3"/>
      <c r="D263" s="324"/>
      <c r="E263" s="318"/>
      <c r="F263" s="3"/>
      <c r="G263" s="308"/>
      <c r="H263" s="3"/>
      <c r="I263" s="3"/>
      <c r="J263" s="3"/>
      <c r="K263" s="3"/>
      <c r="L263" s="3"/>
      <c r="M263" s="3"/>
      <c r="N263" s="3"/>
      <c r="O263" s="3"/>
      <c r="P263" s="3"/>
      <c r="Q263" s="3"/>
      <c r="R263" s="3"/>
      <c r="S263" s="3"/>
      <c r="T263" s="3"/>
      <c r="U263" s="3"/>
      <c r="V263" s="3"/>
      <c r="W263" s="3"/>
    </row>
    <row r="264" spans="3:23" s="264" customFormat="1" ht="15.75">
      <c r="C264" s="3"/>
      <c r="D264" s="324"/>
      <c r="E264" s="318"/>
      <c r="F264" s="3"/>
      <c r="G264" s="308"/>
      <c r="H264" s="3"/>
      <c r="I264" s="3"/>
      <c r="J264" s="3"/>
      <c r="K264" s="3"/>
      <c r="L264" s="3"/>
      <c r="M264" s="3"/>
      <c r="N264" s="3"/>
      <c r="O264" s="3"/>
      <c r="P264" s="3"/>
      <c r="Q264" s="3"/>
      <c r="R264" s="3"/>
      <c r="S264" s="3"/>
      <c r="T264" s="3"/>
      <c r="U264" s="3"/>
      <c r="V264" s="3"/>
      <c r="W264" s="3"/>
    </row>
    <row r="265" spans="3:23" s="264" customFormat="1" ht="15.75">
      <c r="C265" s="3"/>
      <c r="D265" s="324"/>
      <c r="E265" s="318"/>
      <c r="F265" s="3"/>
      <c r="G265" s="308"/>
      <c r="H265" s="3"/>
      <c r="I265" s="3"/>
      <c r="J265" s="3"/>
      <c r="K265" s="3"/>
      <c r="L265" s="3"/>
      <c r="M265" s="3"/>
      <c r="N265" s="3"/>
      <c r="O265" s="3"/>
      <c r="P265" s="3"/>
      <c r="Q265" s="3"/>
      <c r="R265" s="3"/>
      <c r="S265" s="3"/>
      <c r="T265" s="3"/>
      <c r="U265" s="3"/>
      <c r="V265" s="3"/>
      <c r="W265" s="3"/>
    </row>
    <row r="266" spans="3:23" s="264" customFormat="1" ht="15.75">
      <c r="C266" s="3"/>
      <c r="D266" s="324"/>
      <c r="E266" s="318"/>
      <c r="F266" s="3"/>
      <c r="G266" s="308"/>
      <c r="H266" s="3"/>
      <c r="I266" s="3"/>
      <c r="J266" s="3"/>
      <c r="K266" s="3"/>
      <c r="L266" s="3"/>
      <c r="M266" s="3"/>
      <c r="N266" s="3"/>
      <c r="O266" s="3"/>
      <c r="P266" s="3"/>
      <c r="Q266" s="3"/>
      <c r="R266" s="3"/>
      <c r="S266" s="3"/>
      <c r="T266" s="3"/>
      <c r="U266" s="3"/>
      <c r="V266" s="3"/>
      <c r="W266" s="3"/>
    </row>
    <row r="267" spans="3:23" s="264" customFormat="1" ht="15.75">
      <c r="C267" s="3"/>
      <c r="D267" s="324"/>
      <c r="E267" s="318"/>
      <c r="F267" s="3"/>
      <c r="G267" s="308"/>
      <c r="H267" s="3"/>
      <c r="I267" s="3"/>
      <c r="J267" s="3"/>
      <c r="K267" s="3"/>
      <c r="L267" s="3"/>
      <c r="M267" s="3"/>
      <c r="N267" s="3"/>
      <c r="O267" s="3"/>
      <c r="P267" s="3"/>
      <c r="Q267" s="3"/>
      <c r="R267" s="3"/>
      <c r="S267" s="3"/>
      <c r="T267" s="3"/>
      <c r="U267" s="3"/>
      <c r="V267" s="3"/>
      <c r="W267" s="3"/>
    </row>
    <row r="268" spans="3:23" s="264" customFormat="1" ht="15.75">
      <c r="C268" s="3"/>
      <c r="D268" s="324"/>
      <c r="E268" s="318"/>
      <c r="F268" s="3"/>
      <c r="G268" s="308"/>
      <c r="H268" s="3"/>
      <c r="I268" s="3"/>
      <c r="J268" s="3"/>
      <c r="K268" s="3"/>
      <c r="L268" s="3"/>
      <c r="M268" s="3"/>
      <c r="N268" s="3"/>
      <c r="O268" s="3"/>
      <c r="P268" s="3"/>
      <c r="Q268" s="3"/>
      <c r="R268" s="3"/>
      <c r="S268" s="3"/>
      <c r="T268" s="3"/>
      <c r="U268" s="3"/>
      <c r="V268" s="3"/>
      <c r="W268" s="3"/>
    </row>
    <row r="269" spans="3:23" s="264" customFormat="1" ht="15.75">
      <c r="C269" s="3"/>
      <c r="D269" s="324"/>
      <c r="E269" s="318"/>
      <c r="F269" s="3"/>
      <c r="G269" s="308"/>
      <c r="H269" s="3"/>
      <c r="I269" s="3"/>
      <c r="J269" s="3"/>
      <c r="K269" s="3"/>
      <c r="L269" s="3"/>
      <c r="M269" s="3"/>
      <c r="N269" s="3"/>
      <c r="O269" s="3"/>
      <c r="P269" s="3"/>
      <c r="Q269" s="3"/>
      <c r="R269" s="3"/>
      <c r="S269" s="3"/>
      <c r="T269" s="3"/>
      <c r="U269" s="3"/>
      <c r="V269" s="3"/>
      <c r="W269" s="3"/>
    </row>
    <row r="270" spans="3:23" s="264" customFormat="1" ht="15.75">
      <c r="C270" s="3"/>
      <c r="D270" s="324"/>
      <c r="E270" s="318"/>
      <c r="F270" s="3"/>
      <c r="G270" s="308"/>
      <c r="H270" s="3"/>
      <c r="I270" s="3"/>
      <c r="J270" s="3"/>
      <c r="K270" s="3"/>
      <c r="L270" s="3"/>
      <c r="M270" s="3"/>
      <c r="N270" s="3"/>
      <c r="O270" s="3"/>
      <c r="P270" s="3"/>
      <c r="Q270" s="3"/>
      <c r="R270" s="3"/>
      <c r="S270" s="3"/>
      <c r="T270" s="3"/>
      <c r="U270" s="3"/>
      <c r="V270" s="3"/>
      <c r="W270" s="3"/>
    </row>
    <row r="271" spans="3:23" s="264" customFormat="1" ht="15.75">
      <c r="C271" s="3"/>
      <c r="D271" s="324"/>
      <c r="E271" s="318"/>
      <c r="F271" s="3"/>
      <c r="G271" s="308"/>
      <c r="H271" s="3"/>
      <c r="I271" s="3"/>
      <c r="J271" s="3"/>
      <c r="K271" s="3"/>
      <c r="L271" s="3"/>
      <c r="M271" s="3"/>
      <c r="N271" s="3"/>
      <c r="O271" s="3"/>
      <c r="P271" s="3"/>
      <c r="Q271" s="3"/>
      <c r="R271" s="3"/>
      <c r="S271" s="3"/>
      <c r="T271" s="3"/>
      <c r="U271" s="3"/>
      <c r="V271" s="3"/>
      <c r="W271" s="3"/>
    </row>
    <row r="272" spans="3:23" s="264" customFormat="1" ht="15.75">
      <c r="C272" s="3"/>
      <c r="D272" s="324"/>
      <c r="E272" s="318"/>
      <c r="F272" s="3"/>
      <c r="G272" s="308"/>
      <c r="H272" s="3"/>
      <c r="I272" s="3"/>
      <c r="J272" s="3"/>
      <c r="K272" s="3"/>
      <c r="L272" s="3"/>
      <c r="M272" s="3"/>
      <c r="N272" s="3"/>
      <c r="O272" s="3"/>
      <c r="P272" s="3"/>
      <c r="Q272" s="3"/>
      <c r="R272" s="3"/>
      <c r="S272" s="3"/>
      <c r="T272" s="3"/>
      <c r="U272" s="3"/>
      <c r="V272" s="3"/>
      <c r="W272" s="3"/>
    </row>
    <row r="273" spans="3:23" s="264" customFormat="1" ht="15.75">
      <c r="C273" s="3"/>
      <c r="D273" s="324"/>
      <c r="E273" s="318"/>
      <c r="F273" s="3"/>
      <c r="G273" s="308"/>
      <c r="H273" s="3"/>
      <c r="I273" s="3"/>
      <c r="J273" s="3"/>
      <c r="K273" s="3"/>
      <c r="L273" s="3"/>
      <c r="M273" s="3"/>
      <c r="N273" s="3"/>
      <c r="O273" s="3"/>
      <c r="P273" s="3"/>
      <c r="Q273" s="3"/>
      <c r="R273" s="3"/>
      <c r="S273" s="3"/>
      <c r="T273" s="3"/>
      <c r="U273" s="3"/>
      <c r="V273" s="3"/>
      <c r="W273" s="3"/>
    </row>
    <row r="274" spans="3:23" s="264" customFormat="1" ht="15.75">
      <c r="C274" s="3"/>
      <c r="D274" s="324"/>
      <c r="E274" s="318"/>
      <c r="F274" s="3"/>
      <c r="G274" s="308"/>
      <c r="H274" s="3"/>
      <c r="I274" s="3"/>
      <c r="J274" s="3"/>
      <c r="K274" s="3"/>
      <c r="L274" s="3"/>
      <c r="M274" s="3"/>
      <c r="N274" s="3"/>
      <c r="O274" s="3"/>
      <c r="P274" s="3"/>
      <c r="Q274" s="3"/>
      <c r="R274" s="3"/>
      <c r="S274" s="3"/>
      <c r="T274" s="3"/>
      <c r="U274" s="3"/>
      <c r="V274" s="3"/>
      <c r="W274" s="3"/>
    </row>
    <row r="275" spans="3:23" s="264" customFormat="1" ht="15.75">
      <c r="C275" s="3"/>
      <c r="D275" s="324"/>
      <c r="E275" s="318"/>
      <c r="F275" s="3"/>
      <c r="G275" s="308"/>
      <c r="H275" s="3"/>
      <c r="I275" s="3"/>
      <c r="J275" s="3"/>
      <c r="K275" s="3"/>
      <c r="L275" s="3"/>
      <c r="M275" s="3"/>
      <c r="N275" s="3"/>
      <c r="O275" s="3"/>
      <c r="P275" s="3"/>
      <c r="Q275" s="3"/>
      <c r="R275" s="3"/>
      <c r="S275" s="3"/>
      <c r="T275" s="3"/>
      <c r="U275" s="3"/>
      <c r="V275" s="3"/>
      <c r="W275" s="3"/>
    </row>
    <row r="276" spans="3:23" s="264" customFormat="1" ht="15.75">
      <c r="C276" s="3"/>
      <c r="D276" s="324"/>
      <c r="E276" s="318"/>
      <c r="F276" s="3"/>
      <c r="G276" s="308"/>
      <c r="H276" s="3"/>
      <c r="I276" s="3"/>
      <c r="J276" s="3"/>
      <c r="K276" s="3"/>
      <c r="L276" s="3"/>
      <c r="M276" s="3"/>
      <c r="N276" s="3"/>
      <c r="O276" s="3"/>
      <c r="P276" s="3"/>
      <c r="Q276" s="3"/>
      <c r="R276" s="3"/>
      <c r="S276" s="3"/>
      <c r="T276" s="3"/>
      <c r="U276" s="3"/>
      <c r="V276" s="3"/>
      <c r="W276" s="3"/>
    </row>
    <row r="277" spans="3:23" s="264" customFormat="1" ht="15.75">
      <c r="C277" s="3"/>
      <c r="D277" s="324"/>
      <c r="E277" s="318"/>
      <c r="F277" s="3"/>
      <c r="G277" s="308"/>
      <c r="H277" s="3"/>
      <c r="I277" s="3"/>
      <c r="J277" s="3"/>
      <c r="K277" s="3"/>
      <c r="L277" s="3"/>
      <c r="M277" s="3"/>
      <c r="N277" s="3"/>
      <c r="O277" s="3"/>
      <c r="P277" s="3"/>
      <c r="Q277" s="3"/>
      <c r="R277" s="3"/>
      <c r="S277" s="3"/>
      <c r="T277" s="3"/>
      <c r="U277" s="3"/>
      <c r="V277" s="3"/>
      <c r="W277" s="3"/>
    </row>
    <row r="278" spans="3:23" s="264" customFormat="1" ht="15.75">
      <c r="C278" s="3"/>
      <c r="D278" s="324"/>
      <c r="E278" s="318"/>
      <c r="F278" s="3"/>
      <c r="G278" s="308"/>
      <c r="H278" s="3"/>
      <c r="I278" s="3"/>
      <c r="J278" s="3"/>
      <c r="K278" s="3"/>
      <c r="L278" s="3"/>
      <c r="M278" s="3"/>
      <c r="N278" s="3"/>
      <c r="O278" s="3"/>
      <c r="P278" s="3"/>
      <c r="Q278" s="3"/>
      <c r="R278" s="3"/>
      <c r="S278" s="3"/>
      <c r="T278" s="3"/>
      <c r="U278" s="3"/>
      <c r="V278" s="3"/>
      <c r="W278" s="3"/>
    </row>
    <row r="279" spans="3:23" s="264" customFormat="1" ht="15.75">
      <c r="C279" s="3"/>
      <c r="D279" s="324"/>
      <c r="E279" s="318"/>
      <c r="F279" s="3"/>
      <c r="G279" s="308"/>
      <c r="H279" s="3"/>
      <c r="I279" s="3"/>
      <c r="J279" s="3"/>
      <c r="K279" s="3"/>
      <c r="L279" s="3"/>
      <c r="M279" s="3"/>
      <c r="N279" s="3"/>
      <c r="O279" s="3"/>
      <c r="P279" s="3"/>
      <c r="Q279" s="3"/>
      <c r="R279" s="3"/>
      <c r="S279" s="3"/>
      <c r="T279" s="3"/>
      <c r="U279" s="3"/>
      <c r="V279" s="3"/>
      <c r="W279" s="3"/>
    </row>
    <row r="280" spans="3:23" s="264" customFormat="1" ht="15.75">
      <c r="C280" s="3"/>
      <c r="D280" s="324"/>
      <c r="E280" s="318"/>
      <c r="F280" s="3"/>
      <c r="G280" s="308"/>
      <c r="H280" s="3"/>
      <c r="I280" s="3"/>
      <c r="J280" s="3"/>
      <c r="K280" s="3"/>
      <c r="L280" s="3"/>
      <c r="M280" s="3"/>
      <c r="N280" s="3"/>
      <c r="O280" s="3"/>
      <c r="P280" s="3"/>
      <c r="Q280" s="3"/>
      <c r="R280" s="3"/>
      <c r="S280" s="3"/>
      <c r="T280" s="3"/>
      <c r="U280" s="3"/>
      <c r="V280" s="3"/>
      <c r="W280" s="3"/>
    </row>
    <row r="281" spans="3:23" s="264" customFormat="1" ht="15.75">
      <c r="C281" s="3"/>
      <c r="D281" s="324"/>
      <c r="E281" s="318"/>
      <c r="F281" s="3"/>
      <c r="G281" s="308"/>
      <c r="H281" s="3"/>
      <c r="I281" s="3"/>
      <c r="J281" s="3"/>
      <c r="K281" s="3"/>
      <c r="L281" s="3"/>
      <c r="M281" s="3"/>
      <c r="N281" s="3"/>
      <c r="O281" s="3"/>
      <c r="P281" s="3"/>
      <c r="Q281" s="3"/>
      <c r="R281" s="3"/>
      <c r="S281" s="3"/>
      <c r="T281" s="3"/>
      <c r="U281" s="3"/>
      <c r="V281" s="3"/>
      <c r="W281" s="3"/>
    </row>
    <row r="282" spans="3:23" s="264" customFormat="1" ht="15.75">
      <c r="C282" s="3"/>
      <c r="D282" s="324"/>
      <c r="E282" s="318"/>
      <c r="F282" s="3"/>
      <c r="G282" s="308"/>
      <c r="H282" s="3"/>
      <c r="I282" s="3"/>
      <c r="J282" s="3"/>
      <c r="K282" s="3"/>
      <c r="L282" s="3"/>
      <c r="M282" s="3"/>
      <c r="N282" s="3"/>
      <c r="O282" s="3"/>
      <c r="P282" s="3"/>
      <c r="Q282" s="3"/>
      <c r="R282" s="3"/>
      <c r="S282" s="3"/>
      <c r="T282" s="3"/>
      <c r="U282" s="3"/>
      <c r="V282" s="3"/>
      <c r="W282" s="3"/>
    </row>
    <row r="283" spans="3:23" s="264" customFormat="1" ht="15.75">
      <c r="C283" s="3"/>
      <c r="D283" s="324"/>
      <c r="E283" s="318"/>
      <c r="F283" s="3"/>
      <c r="G283" s="308"/>
      <c r="H283" s="3"/>
      <c r="I283" s="3"/>
      <c r="J283" s="3"/>
      <c r="K283" s="3"/>
      <c r="L283" s="3"/>
      <c r="M283" s="3"/>
      <c r="N283" s="3"/>
      <c r="O283" s="3"/>
      <c r="P283" s="3"/>
      <c r="Q283" s="3"/>
      <c r="R283" s="3"/>
      <c r="S283" s="3"/>
      <c r="T283" s="3"/>
      <c r="U283" s="3"/>
      <c r="V283" s="3"/>
      <c r="W283" s="3"/>
    </row>
    <row r="284" spans="3:23" s="264" customFormat="1" ht="15.75">
      <c r="C284" s="3"/>
      <c r="D284" s="324"/>
      <c r="E284" s="318"/>
      <c r="F284" s="3"/>
      <c r="G284" s="308"/>
      <c r="H284" s="3"/>
      <c r="I284" s="3"/>
      <c r="J284" s="3"/>
      <c r="K284" s="3"/>
      <c r="L284" s="3"/>
      <c r="M284" s="3"/>
      <c r="N284" s="3"/>
      <c r="O284" s="3"/>
      <c r="P284" s="3"/>
      <c r="Q284" s="3"/>
      <c r="R284" s="3"/>
      <c r="S284" s="3"/>
      <c r="T284" s="3"/>
      <c r="U284" s="3"/>
      <c r="V284" s="3"/>
      <c r="W284" s="3"/>
    </row>
    <row r="285" spans="3:23" s="264" customFormat="1" ht="15.75">
      <c r="C285" s="3"/>
      <c r="D285" s="324"/>
      <c r="E285" s="318"/>
      <c r="F285" s="3"/>
      <c r="G285" s="308"/>
      <c r="H285" s="3"/>
      <c r="I285" s="3"/>
      <c r="J285" s="3"/>
      <c r="K285" s="3"/>
      <c r="L285" s="3"/>
      <c r="M285" s="3"/>
      <c r="N285" s="3"/>
      <c r="O285" s="3"/>
      <c r="P285" s="3"/>
      <c r="Q285" s="3"/>
      <c r="R285" s="3"/>
      <c r="S285" s="3"/>
      <c r="T285" s="3"/>
      <c r="U285" s="3"/>
      <c r="V285" s="3"/>
      <c r="W285" s="3"/>
    </row>
    <row r="286" spans="3:23" s="264" customFormat="1" ht="15.75">
      <c r="C286" s="3"/>
      <c r="D286" s="324"/>
      <c r="E286" s="318"/>
      <c r="F286" s="3"/>
      <c r="G286" s="308"/>
      <c r="H286" s="3"/>
      <c r="I286" s="3"/>
      <c r="J286" s="3"/>
      <c r="K286" s="3"/>
      <c r="L286" s="3"/>
      <c r="M286" s="3"/>
      <c r="N286" s="3"/>
      <c r="O286" s="3"/>
      <c r="P286" s="3"/>
      <c r="Q286" s="3"/>
      <c r="R286" s="3"/>
      <c r="S286" s="3"/>
      <c r="T286" s="3"/>
      <c r="U286" s="3"/>
      <c r="V286" s="3"/>
      <c r="W286" s="3"/>
    </row>
    <row r="287" spans="3:23" s="264" customFormat="1" ht="15.75">
      <c r="C287" s="3"/>
      <c r="D287" s="324"/>
      <c r="E287" s="318"/>
      <c r="F287" s="3"/>
      <c r="G287" s="308"/>
      <c r="H287" s="3"/>
      <c r="I287" s="3"/>
      <c r="J287" s="3"/>
      <c r="K287" s="3"/>
      <c r="L287" s="3"/>
      <c r="M287" s="3"/>
      <c r="N287" s="3"/>
      <c r="O287" s="3"/>
      <c r="P287" s="3"/>
      <c r="Q287" s="3"/>
      <c r="R287" s="3"/>
      <c r="S287" s="3"/>
      <c r="T287" s="3"/>
      <c r="U287" s="3"/>
      <c r="V287" s="3"/>
      <c r="W287" s="3"/>
    </row>
    <row r="288" spans="3:23" s="264" customFormat="1" ht="15.75">
      <c r="C288" s="3"/>
      <c r="D288" s="324"/>
      <c r="E288" s="318"/>
      <c r="F288" s="3"/>
      <c r="G288" s="308"/>
      <c r="H288" s="3"/>
      <c r="I288" s="3"/>
      <c r="J288" s="3"/>
      <c r="K288" s="3"/>
      <c r="L288" s="3"/>
      <c r="M288" s="3"/>
      <c r="N288" s="3"/>
      <c r="O288" s="3"/>
      <c r="P288" s="3"/>
      <c r="Q288" s="3"/>
      <c r="R288" s="3"/>
      <c r="S288" s="3"/>
      <c r="T288" s="3"/>
      <c r="U288" s="3"/>
      <c r="V288" s="3"/>
      <c r="W288" s="3"/>
    </row>
    <row r="289" spans="3:23" s="264" customFormat="1" ht="15.75">
      <c r="C289" s="3"/>
      <c r="D289" s="324"/>
      <c r="E289" s="318"/>
      <c r="F289" s="3"/>
      <c r="G289" s="308"/>
      <c r="H289" s="3"/>
      <c r="I289" s="3"/>
      <c r="J289" s="3"/>
      <c r="K289" s="3"/>
      <c r="L289" s="3"/>
      <c r="M289" s="3"/>
      <c r="N289" s="3"/>
      <c r="O289" s="3"/>
      <c r="P289" s="3"/>
      <c r="Q289" s="3"/>
      <c r="R289" s="3"/>
      <c r="S289" s="3"/>
      <c r="T289" s="3"/>
      <c r="U289" s="3"/>
      <c r="V289" s="3"/>
      <c r="W289" s="3"/>
    </row>
    <row r="290" spans="3:23" s="264" customFormat="1" ht="15.75">
      <c r="C290" s="3"/>
      <c r="D290" s="324"/>
      <c r="E290" s="318"/>
      <c r="F290" s="3"/>
      <c r="G290" s="308"/>
      <c r="H290" s="3"/>
      <c r="I290" s="3"/>
      <c r="J290" s="3"/>
      <c r="K290" s="3"/>
      <c r="L290" s="3"/>
      <c r="M290" s="3"/>
      <c r="N290" s="3"/>
      <c r="O290" s="3"/>
      <c r="P290" s="3"/>
      <c r="Q290" s="3"/>
      <c r="R290" s="3"/>
      <c r="S290" s="3"/>
      <c r="T290" s="3"/>
      <c r="U290" s="3"/>
      <c r="V290" s="3"/>
      <c r="W290" s="3"/>
    </row>
    <row r="291" spans="3:23" s="264" customFormat="1" ht="15.75">
      <c r="C291" s="3"/>
      <c r="D291" s="324"/>
      <c r="E291" s="318"/>
      <c r="F291" s="3"/>
      <c r="G291" s="308"/>
      <c r="H291" s="3"/>
      <c r="I291" s="3"/>
      <c r="J291" s="3"/>
      <c r="K291" s="3"/>
      <c r="L291" s="3"/>
      <c r="M291" s="3"/>
      <c r="N291" s="3"/>
      <c r="O291" s="3"/>
      <c r="P291" s="3"/>
      <c r="Q291" s="3"/>
      <c r="R291" s="3"/>
      <c r="S291" s="3"/>
      <c r="T291" s="3"/>
      <c r="U291" s="3"/>
      <c r="V291" s="3"/>
      <c r="W291" s="3"/>
    </row>
    <row r="292" spans="3:23" s="264" customFormat="1" ht="15.75">
      <c r="C292" s="3"/>
      <c r="D292" s="324"/>
      <c r="E292" s="318"/>
      <c r="F292" s="3"/>
      <c r="G292" s="308"/>
      <c r="H292" s="3"/>
      <c r="I292" s="3"/>
      <c r="J292" s="3"/>
      <c r="K292" s="3"/>
      <c r="L292" s="3"/>
      <c r="M292" s="3"/>
      <c r="N292" s="3"/>
      <c r="O292" s="3"/>
      <c r="P292" s="3"/>
      <c r="Q292" s="3"/>
      <c r="R292" s="3"/>
      <c r="S292" s="3"/>
      <c r="T292" s="3"/>
      <c r="U292" s="3"/>
      <c r="V292" s="3"/>
      <c r="W292" s="3"/>
    </row>
    <row r="293" spans="3:23" s="264" customFormat="1" ht="15.75">
      <c r="C293" s="3"/>
      <c r="D293" s="324"/>
      <c r="E293" s="318"/>
      <c r="F293" s="3"/>
      <c r="G293" s="308"/>
      <c r="H293" s="3"/>
      <c r="I293" s="3"/>
      <c r="J293" s="3"/>
      <c r="K293" s="3"/>
      <c r="L293" s="3"/>
      <c r="M293" s="3"/>
      <c r="N293" s="3"/>
      <c r="O293" s="3"/>
      <c r="P293" s="3"/>
      <c r="Q293" s="3"/>
      <c r="R293" s="3"/>
      <c r="S293" s="3"/>
      <c r="T293" s="3"/>
      <c r="U293" s="3"/>
      <c r="V293" s="3"/>
      <c r="W293" s="3"/>
    </row>
    <row r="294" spans="3:23" s="264" customFormat="1" ht="15.75">
      <c r="C294" s="3"/>
      <c r="D294" s="324"/>
      <c r="E294" s="318"/>
      <c r="F294" s="3"/>
      <c r="G294" s="308"/>
      <c r="H294" s="3"/>
      <c r="I294" s="3"/>
      <c r="J294" s="3"/>
      <c r="K294" s="3"/>
      <c r="L294" s="3"/>
      <c r="M294" s="3"/>
      <c r="N294" s="3"/>
      <c r="O294" s="3"/>
      <c r="P294" s="3"/>
      <c r="Q294" s="3"/>
      <c r="R294" s="3"/>
      <c r="S294" s="3"/>
      <c r="T294" s="3"/>
      <c r="U294" s="3"/>
      <c r="V294" s="3"/>
      <c r="W294" s="3"/>
    </row>
    <row r="295" spans="3:23" s="264" customFormat="1" ht="15.75">
      <c r="C295" s="3"/>
      <c r="D295" s="324"/>
      <c r="E295" s="318"/>
      <c r="F295" s="3"/>
      <c r="G295" s="308"/>
      <c r="H295" s="3"/>
      <c r="I295" s="3"/>
      <c r="J295" s="3"/>
      <c r="K295" s="3"/>
      <c r="L295" s="3"/>
      <c r="M295" s="3"/>
      <c r="N295" s="3"/>
      <c r="O295" s="3"/>
      <c r="P295" s="3"/>
      <c r="Q295" s="3"/>
      <c r="R295" s="3"/>
      <c r="S295" s="3"/>
      <c r="T295" s="3"/>
      <c r="U295" s="3"/>
      <c r="V295" s="3"/>
      <c r="W295" s="3"/>
    </row>
    <row r="296" spans="3:23" s="264" customFormat="1" ht="15.75">
      <c r="C296" s="3"/>
      <c r="D296" s="324"/>
      <c r="E296" s="318"/>
      <c r="F296" s="3"/>
      <c r="G296" s="308"/>
      <c r="H296" s="3"/>
      <c r="I296" s="3"/>
      <c r="J296" s="3"/>
      <c r="K296" s="3"/>
      <c r="L296" s="3"/>
      <c r="M296" s="3"/>
      <c r="N296" s="3"/>
      <c r="O296" s="3"/>
      <c r="P296" s="3"/>
      <c r="Q296" s="3"/>
      <c r="R296" s="3"/>
      <c r="S296" s="3"/>
      <c r="T296" s="3"/>
      <c r="U296" s="3"/>
      <c r="V296" s="3"/>
      <c r="W296" s="3"/>
    </row>
    <row r="297" spans="3:23" s="264" customFormat="1" ht="15.75">
      <c r="C297" s="3"/>
      <c r="D297" s="324"/>
      <c r="E297" s="318"/>
      <c r="F297" s="3"/>
      <c r="G297" s="308"/>
      <c r="H297" s="3"/>
      <c r="I297" s="3"/>
      <c r="J297" s="3"/>
      <c r="K297" s="3"/>
      <c r="L297" s="3"/>
      <c r="M297" s="3"/>
      <c r="N297" s="3"/>
      <c r="O297" s="3"/>
      <c r="P297" s="3"/>
      <c r="Q297" s="3"/>
      <c r="R297" s="3"/>
      <c r="S297" s="3"/>
      <c r="T297" s="3"/>
      <c r="U297" s="3"/>
      <c r="V297" s="3"/>
      <c r="W297" s="3"/>
    </row>
    <row r="298" spans="3:23" s="264" customFormat="1" ht="15.75">
      <c r="C298" s="3"/>
      <c r="D298" s="324"/>
      <c r="E298" s="318"/>
      <c r="F298" s="3"/>
      <c r="G298" s="308"/>
      <c r="H298" s="3"/>
      <c r="I298" s="3"/>
      <c r="J298" s="3"/>
      <c r="K298" s="3"/>
      <c r="L298" s="3"/>
      <c r="M298" s="3"/>
      <c r="N298" s="3"/>
      <c r="O298" s="3"/>
      <c r="P298" s="3"/>
      <c r="Q298" s="3"/>
      <c r="R298" s="3"/>
      <c r="S298" s="3"/>
      <c r="T298" s="3"/>
      <c r="U298" s="3"/>
      <c r="V298" s="3"/>
      <c r="W298" s="3"/>
    </row>
    <row r="299" spans="3:23" s="264" customFormat="1" ht="15.75">
      <c r="C299" s="3"/>
      <c r="D299" s="324"/>
      <c r="E299" s="318"/>
      <c r="F299" s="3"/>
      <c r="G299" s="308"/>
      <c r="H299" s="3"/>
      <c r="I299" s="3"/>
      <c r="J299" s="3"/>
      <c r="K299" s="3"/>
      <c r="L299" s="3"/>
      <c r="M299" s="3"/>
      <c r="N299" s="3"/>
      <c r="O299" s="3"/>
      <c r="P299" s="3"/>
      <c r="Q299" s="3"/>
      <c r="R299" s="3"/>
      <c r="S299" s="3"/>
      <c r="T299" s="3"/>
      <c r="U299" s="3"/>
      <c r="V299" s="3"/>
      <c r="W299" s="3"/>
    </row>
    <row r="300" spans="3:23" s="264" customFormat="1" ht="15.75">
      <c r="C300" s="3"/>
      <c r="D300" s="324"/>
      <c r="E300" s="318"/>
      <c r="F300" s="3"/>
      <c r="G300" s="308"/>
      <c r="H300" s="3"/>
      <c r="I300" s="3"/>
      <c r="J300" s="3"/>
      <c r="K300" s="3"/>
      <c r="L300" s="3"/>
      <c r="M300" s="3"/>
      <c r="N300" s="3"/>
      <c r="O300" s="3"/>
      <c r="P300" s="3"/>
      <c r="Q300" s="3"/>
      <c r="R300" s="3"/>
      <c r="S300" s="3"/>
      <c r="T300" s="3"/>
      <c r="U300" s="3"/>
      <c r="V300" s="3"/>
      <c r="W300" s="3"/>
    </row>
    <row r="301" spans="3:23" s="264" customFormat="1" ht="15.75">
      <c r="C301" s="3"/>
      <c r="D301" s="324"/>
      <c r="E301" s="318"/>
      <c r="F301" s="3"/>
      <c r="G301" s="308"/>
      <c r="H301" s="3"/>
      <c r="I301" s="3"/>
      <c r="J301" s="3"/>
      <c r="K301" s="3"/>
      <c r="L301" s="3"/>
      <c r="M301" s="3"/>
      <c r="N301" s="3"/>
      <c r="O301" s="3"/>
      <c r="P301" s="3"/>
      <c r="Q301" s="3"/>
      <c r="R301" s="3"/>
      <c r="S301" s="3"/>
      <c r="T301" s="3"/>
      <c r="U301" s="3"/>
      <c r="V301" s="3"/>
      <c r="W301" s="3"/>
    </row>
    <row r="302" spans="3:23" s="264" customFormat="1" ht="15.75">
      <c r="C302" s="3"/>
      <c r="D302" s="324"/>
      <c r="E302" s="318"/>
      <c r="F302" s="3"/>
      <c r="G302" s="308"/>
      <c r="H302" s="3"/>
      <c r="I302" s="3"/>
      <c r="J302" s="3"/>
      <c r="K302" s="3"/>
      <c r="L302" s="3"/>
      <c r="M302" s="3"/>
      <c r="N302" s="3"/>
      <c r="O302" s="3"/>
      <c r="P302" s="3"/>
      <c r="Q302" s="3"/>
      <c r="R302" s="3"/>
      <c r="S302" s="3"/>
      <c r="T302" s="3"/>
      <c r="U302" s="3"/>
      <c r="V302" s="3"/>
      <c r="W302" s="3"/>
    </row>
    <row r="303" spans="3:23" s="264" customFormat="1" ht="15.75">
      <c r="C303" s="3"/>
      <c r="D303" s="324"/>
      <c r="E303" s="318"/>
      <c r="F303" s="3"/>
      <c r="G303" s="308"/>
      <c r="H303" s="3"/>
      <c r="I303" s="3"/>
      <c r="J303" s="3"/>
      <c r="K303" s="3"/>
      <c r="L303" s="3"/>
      <c r="M303" s="3"/>
      <c r="N303" s="3"/>
      <c r="O303" s="3"/>
      <c r="P303" s="3"/>
      <c r="Q303" s="3"/>
      <c r="R303" s="3"/>
      <c r="S303" s="3"/>
      <c r="T303" s="3"/>
      <c r="U303" s="3"/>
      <c r="V303" s="3"/>
      <c r="W303" s="3"/>
    </row>
    <row r="304" spans="3:23" s="264" customFormat="1" ht="15.75">
      <c r="C304" s="3"/>
      <c r="D304" s="324"/>
      <c r="E304" s="318"/>
      <c r="F304" s="3"/>
      <c r="G304" s="308"/>
      <c r="H304" s="3"/>
      <c r="I304" s="3"/>
      <c r="J304" s="3"/>
      <c r="K304" s="3"/>
      <c r="L304" s="3"/>
      <c r="M304" s="3"/>
      <c r="N304" s="3"/>
      <c r="O304" s="3"/>
      <c r="P304" s="3"/>
      <c r="Q304" s="3"/>
      <c r="R304" s="3"/>
      <c r="S304" s="3"/>
      <c r="T304" s="3"/>
      <c r="U304" s="3"/>
      <c r="V304" s="3"/>
      <c r="W304" s="3"/>
    </row>
    <row r="305" spans="3:23" s="264" customFormat="1" ht="15.75">
      <c r="C305" s="3"/>
      <c r="D305" s="324"/>
      <c r="E305" s="318"/>
      <c r="F305" s="3"/>
      <c r="G305" s="308"/>
      <c r="H305" s="3"/>
      <c r="I305" s="3"/>
      <c r="J305" s="3"/>
      <c r="K305" s="3"/>
      <c r="L305" s="3"/>
      <c r="M305" s="3"/>
      <c r="N305" s="3"/>
      <c r="O305" s="3"/>
      <c r="P305" s="3"/>
      <c r="Q305" s="3"/>
      <c r="R305" s="3"/>
      <c r="S305" s="3"/>
      <c r="T305" s="3"/>
      <c r="U305" s="3"/>
      <c r="V305" s="3"/>
      <c r="W305" s="3"/>
    </row>
    <row r="306" spans="3:23" s="264" customFormat="1" ht="15.75">
      <c r="C306" s="3"/>
      <c r="D306" s="324"/>
      <c r="E306" s="318"/>
      <c r="F306" s="3"/>
      <c r="G306" s="308"/>
      <c r="H306" s="3"/>
      <c r="I306" s="3"/>
      <c r="J306" s="3"/>
      <c r="K306" s="3"/>
      <c r="L306" s="3"/>
      <c r="M306" s="3"/>
      <c r="N306" s="3"/>
      <c r="O306" s="3"/>
      <c r="P306" s="3"/>
      <c r="Q306" s="3"/>
      <c r="R306" s="3"/>
      <c r="S306" s="3"/>
      <c r="T306" s="3"/>
      <c r="U306" s="3"/>
      <c r="V306" s="3"/>
      <c r="W306" s="3"/>
    </row>
    <row r="307" spans="3:23" s="264" customFormat="1" ht="15.75">
      <c r="C307" s="3"/>
      <c r="D307" s="324"/>
      <c r="E307" s="318"/>
      <c r="F307" s="3"/>
      <c r="G307" s="308"/>
      <c r="H307" s="3"/>
      <c r="I307" s="3"/>
      <c r="J307" s="3"/>
      <c r="K307" s="3"/>
      <c r="L307" s="3"/>
      <c r="M307" s="3"/>
      <c r="N307" s="3"/>
      <c r="O307" s="3"/>
      <c r="P307" s="3"/>
      <c r="Q307" s="3"/>
      <c r="R307" s="3"/>
      <c r="S307" s="3"/>
      <c r="T307" s="3"/>
      <c r="U307" s="3"/>
      <c r="V307" s="3"/>
      <c r="W307" s="3"/>
    </row>
    <row r="308" spans="3:23" s="264" customFormat="1" ht="15.75">
      <c r="C308" s="3"/>
      <c r="D308" s="324"/>
      <c r="E308" s="318"/>
      <c r="F308" s="3"/>
      <c r="G308" s="308"/>
      <c r="H308" s="3"/>
      <c r="I308" s="3"/>
      <c r="J308" s="3"/>
      <c r="K308" s="3"/>
      <c r="L308" s="3"/>
      <c r="M308" s="3"/>
      <c r="N308" s="3"/>
      <c r="O308" s="3"/>
      <c r="P308" s="3"/>
      <c r="Q308" s="3"/>
      <c r="R308" s="3"/>
      <c r="S308" s="3"/>
      <c r="T308" s="3"/>
      <c r="U308" s="3"/>
      <c r="V308" s="3"/>
      <c r="W308" s="3"/>
    </row>
    <row r="309" spans="3:23" s="264" customFormat="1" ht="15.75">
      <c r="C309" s="3"/>
      <c r="D309" s="324"/>
      <c r="E309" s="318"/>
      <c r="F309" s="3"/>
      <c r="G309" s="308"/>
      <c r="H309" s="3"/>
      <c r="I309" s="3"/>
      <c r="J309" s="3"/>
      <c r="K309" s="3"/>
      <c r="L309" s="3"/>
      <c r="M309" s="3"/>
      <c r="N309" s="3"/>
      <c r="O309" s="3"/>
      <c r="P309" s="3"/>
      <c r="Q309" s="3"/>
      <c r="R309" s="3"/>
      <c r="S309" s="3"/>
      <c r="T309" s="3"/>
      <c r="U309" s="3"/>
      <c r="V309" s="3"/>
      <c r="W309" s="3"/>
    </row>
    <row r="310" spans="3:23" s="264" customFormat="1" ht="15.75">
      <c r="C310" s="3"/>
      <c r="D310" s="324"/>
      <c r="E310" s="318"/>
      <c r="F310" s="3"/>
      <c r="G310" s="308"/>
      <c r="H310" s="3"/>
      <c r="I310" s="3"/>
      <c r="J310" s="3"/>
      <c r="K310" s="3"/>
      <c r="L310" s="3"/>
      <c r="M310" s="3"/>
      <c r="N310" s="3"/>
      <c r="O310" s="3"/>
      <c r="P310" s="3"/>
      <c r="Q310" s="3"/>
      <c r="R310" s="3"/>
      <c r="S310" s="3"/>
      <c r="T310" s="3"/>
      <c r="U310" s="3"/>
      <c r="V310" s="3"/>
      <c r="W310" s="3"/>
    </row>
    <row r="311" spans="3:23" s="264" customFormat="1" ht="15.75">
      <c r="C311" s="3"/>
      <c r="D311" s="324"/>
      <c r="E311" s="318"/>
      <c r="F311" s="3"/>
      <c r="G311" s="308"/>
      <c r="H311" s="3"/>
      <c r="I311" s="3"/>
      <c r="J311" s="3"/>
      <c r="K311" s="3"/>
      <c r="L311" s="3"/>
      <c r="M311" s="3"/>
      <c r="N311" s="3"/>
      <c r="O311" s="3"/>
      <c r="P311" s="3"/>
      <c r="Q311" s="3"/>
      <c r="R311" s="3"/>
      <c r="S311" s="3"/>
      <c r="T311" s="3"/>
      <c r="U311" s="3"/>
      <c r="V311" s="3"/>
      <c r="W311" s="3"/>
    </row>
    <row r="312" spans="3:23" s="264" customFormat="1" ht="15.75">
      <c r="C312" s="3"/>
      <c r="D312" s="324"/>
      <c r="E312" s="318"/>
      <c r="F312" s="3"/>
      <c r="G312" s="308"/>
      <c r="H312" s="3"/>
      <c r="I312" s="3"/>
      <c r="J312" s="3"/>
      <c r="K312" s="3"/>
      <c r="L312" s="3"/>
      <c r="M312" s="3"/>
      <c r="N312" s="3"/>
      <c r="O312" s="3"/>
      <c r="P312" s="3"/>
      <c r="Q312" s="3"/>
      <c r="R312" s="3"/>
      <c r="S312" s="3"/>
      <c r="T312" s="3"/>
      <c r="U312" s="3"/>
      <c r="V312" s="3"/>
      <c r="W312" s="3"/>
    </row>
    <row r="313" spans="3:23" s="264" customFormat="1" ht="15.75">
      <c r="C313" s="3"/>
      <c r="D313" s="324"/>
      <c r="E313" s="318"/>
      <c r="F313" s="3"/>
      <c r="G313" s="308"/>
      <c r="H313" s="3"/>
      <c r="I313" s="3"/>
      <c r="J313" s="3"/>
      <c r="K313" s="3"/>
      <c r="L313" s="3"/>
      <c r="M313" s="3"/>
      <c r="N313" s="3"/>
      <c r="O313" s="3"/>
      <c r="P313" s="3"/>
      <c r="Q313" s="3"/>
      <c r="R313" s="3"/>
      <c r="S313" s="3"/>
      <c r="T313" s="3"/>
      <c r="U313" s="3"/>
      <c r="V313" s="3"/>
      <c r="W313" s="3"/>
    </row>
    <row r="314" spans="3:23" s="264" customFormat="1" ht="15.75">
      <c r="C314" s="3"/>
      <c r="D314" s="324"/>
      <c r="E314" s="318"/>
      <c r="F314" s="3"/>
      <c r="G314" s="308"/>
      <c r="H314" s="3"/>
      <c r="I314" s="3"/>
      <c r="J314" s="3"/>
      <c r="K314" s="3"/>
      <c r="L314" s="3"/>
      <c r="M314" s="3"/>
      <c r="N314" s="3"/>
      <c r="O314" s="3"/>
      <c r="P314" s="3"/>
      <c r="Q314" s="3"/>
      <c r="R314" s="3"/>
      <c r="S314" s="3"/>
      <c r="T314" s="3"/>
      <c r="U314" s="3"/>
      <c r="V314" s="3"/>
      <c r="W314" s="3"/>
    </row>
    <row r="315" spans="3:23" s="264" customFormat="1" ht="15.75">
      <c r="C315" s="3"/>
      <c r="D315" s="324"/>
      <c r="E315" s="318"/>
      <c r="F315" s="3"/>
      <c r="G315" s="308"/>
      <c r="H315" s="3"/>
      <c r="I315" s="3"/>
      <c r="J315" s="3"/>
      <c r="K315" s="3"/>
      <c r="L315" s="3"/>
      <c r="M315" s="3"/>
      <c r="N315" s="3"/>
      <c r="O315" s="3"/>
      <c r="P315" s="3"/>
      <c r="Q315" s="3"/>
      <c r="R315" s="3"/>
      <c r="S315" s="3"/>
      <c r="T315" s="3"/>
      <c r="U315" s="3"/>
      <c r="V315" s="3"/>
      <c r="W315" s="3"/>
    </row>
    <row r="316" spans="3:23" s="264" customFormat="1" ht="15.75">
      <c r="C316" s="3"/>
      <c r="D316" s="324"/>
      <c r="E316" s="318"/>
      <c r="F316" s="3"/>
      <c r="G316" s="308"/>
      <c r="H316" s="3"/>
      <c r="I316" s="3"/>
      <c r="J316" s="3"/>
      <c r="K316" s="3"/>
      <c r="L316" s="3"/>
      <c r="M316" s="3"/>
      <c r="N316" s="3"/>
      <c r="O316" s="3"/>
      <c r="P316" s="3"/>
      <c r="Q316" s="3"/>
      <c r="R316" s="3"/>
      <c r="S316" s="3"/>
      <c r="T316" s="3"/>
      <c r="U316" s="3"/>
      <c r="V316" s="3"/>
      <c r="W316" s="3"/>
    </row>
    <row r="317" spans="3:23" s="264" customFormat="1" ht="15.75">
      <c r="C317" s="3"/>
      <c r="D317" s="324"/>
      <c r="E317" s="318"/>
      <c r="F317" s="3"/>
      <c r="G317" s="308"/>
      <c r="H317" s="3"/>
      <c r="I317" s="3"/>
      <c r="J317" s="3"/>
      <c r="K317" s="3"/>
      <c r="L317" s="3"/>
      <c r="M317" s="3"/>
      <c r="N317" s="3"/>
      <c r="O317" s="3"/>
      <c r="P317" s="3"/>
      <c r="Q317" s="3"/>
      <c r="R317" s="3"/>
      <c r="S317" s="3"/>
      <c r="T317" s="3"/>
      <c r="U317" s="3"/>
      <c r="V317" s="3"/>
      <c r="W317" s="3"/>
    </row>
    <row r="318" spans="3:23" s="264" customFormat="1" ht="15.75">
      <c r="C318" s="3"/>
      <c r="D318" s="324"/>
      <c r="E318" s="318"/>
      <c r="F318" s="3"/>
      <c r="G318" s="308"/>
      <c r="H318" s="3"/>
      <c r="I318" s="3"/>
      <c r="J318" s="3"/>
      <c r="K318" s="3"/>
      <c r="L318" s="3"/>
      <c r="M318" s="3"/>
      <c r="N318" s="3"/>
      <c r="O318" s="3"/>
      <c r="P318" s="3"/>
      <c r="Q318" s="3"/>
      <c r="R318" s="3"/>
      <c r="S318" s="3"/>
      <c r="T318" s="3"/>
      <c r="U318" s="3"/>
      <c r="V318" s="3"/>
      <c r="W318" s="3"/>
    </row>
    <row r="319" spans="3:23" s="264" customFormat="1" ht="15.75">
      <c r="C319" s="3"/>
      <c r="D319" s="324"/>
      <c r="E319" s="318"/>
      <c r="F319" s="3"/>
      <c r="G319" s="308"/>
      <c r="H319" s="3"/>
      <c r="I319" s="3"/>
      <c r="J319" s="3"/>
      <c r="K319" s="3"/>
      <c r="L319" s="3"/>
      <c r="M319" s="3"/>
      <c r="N319" s="3"/>
      <c r="O319" s="3"/>
      <c r="P319" s="3"/>
      <c r="Q319" s="3"/>
      <c r="R319" s="3"/>
      <c r="S319" s="3"/>
      <c r="T319" s="3"/>
      <c r="U319" s="3"/>
      <c r="V319" s="3"/>
      <c r="W319" s="3"/>
    </row>
    <row r="320" spans="3:23" s="264" customFormat="1" ht="15.75">
      <c r="C320" s="3"/>
      <c r="D320" s="324"/>
      <c r="E320" s="318"/>
      <c r="F320" s="3"/>
      <c r="G320" s="308"/>
      <c r="H320" s="3"/>
      <c r="I320" s="3"/>
      <c r="J320" s="3"/>
      <c r="K320" s="3"/>
      <c r="L320" s="3"/>
      <c r="M320" s="3"/>
      <c r="N320" s="3"/>
      <c r="O320" s="3"/>
      <c r="P320" s="3"/>
      <c r="Q320" s="3"/>
      <c r="R320" s="3"/>
      <c r="S320" s="3"/>
      <c r="T320" s="3"/>
      <c r="U320" s="3"/>
      <c r="V320" s="3"/>
      <c r="W320" s="3"/>
    </row>
    <row r="321" spans="3:23" s="264" customFormat="1" ht="15.75">
      <c r="C321" s="3"/>
      <c r="D321" s="324"/>
      <c r="E321" s="318"/>
      <c r="F321" s="3"/>
      <c r="G321" s="308"/>
      <c r="H321" s="3"/>
      <c r="I321" s="3"/>
      <c r="J321" s="3"/>
      <c r="K321" s="3"/>
      <c r="L321" s="3"/>
      <c r="M321" s="3"/>
      <c r="N321" s="3"/>
      <c r="O321" s="3"/>
      <c r="P321" s="3"/>
      <c r="Q321" s="3"/>
      <c r="R321" s="3"/>
      <c r="S321" s="3"/>
      <c r="T321" s="3"/>
      <c r="U321" s="3"/>
      <c r="V321" s="3"/>
      <c r="W321" s="3"/>
    </row>
    <row r="322" spans="3:23" s="264" customFormat="1" ht="15.75">
      <c r="C322" s="3"/>
      <c r="D322" s="324"/>
      <c r="E322" s="318"/>
      <c r="F322" s="3"/>
      <c r="G322" s="308"/>
      <c r="H322" s="3"/>
      <c r="I322" s="3"/>
      <c r="J322" s="3"/>
      <c r="K322" s="3"/>
      <c r="L322" s="3"/>
      <c r="M322" s="3"/>
      <c r="N322" s="3"/>
      <c r="O322" s="3"/>
      <c r="P322" s="3"/>
      <c r="Q322" s="3"/>
      <c r="R322" s="3"/>
      <c r="S322" s="3"/>
      <c r="T322" s="3"/>
      <c r="U322" s="3"/>
      <c r="V322" s="3"/>
      <c r="W322" s="3"/>
    </row>
    <row r="323" spans="3:23" s="264" customFormat="1" ht="15.75">
      <c r="C323" s="3"/>
      <c r="D323" s="324"/>
      <c r="E323" s="318"/>
      <c r="F323" s="3"/>
      <c r="G323" s="308"/>
      <c r="H323" s="3"/>
      <c r="I323" s="3"/>
      <c r="J323" s="3"/>
      <c r="K323" s="3"/>
      <c r="L323" s="3"/>
      <c r="M323" s="3"/>
      <c r="N323" s="3"/>
      <c r="O323" s="3"/>
      <c r="P323" s="3"/>
      <c r="Q323" s="3"/>
      <c r="R323" s="3"/>
      <c r="S323" s="3"/>
      <c r="T323" s="3"/>
      <c r="U323" s="3"/>
      <c r="V323" s="3"/>
      <c r="W323" s="3"/>
    </row>
    <row r="324" spans="3:23" s="264" customFormat="1" ht="15.75">
      <c r="C324" s="3"/>
      <c r="D324" s="324"/>
      <c r="E324" s="318"/>
      <c r="F324" s="3"/>
      <c r="G324" s="308"/>
      <c r="H324" s="3"/>
      <c r="I324" s="3"/>
      <c r="J324" s="3"/>
      <c r="K324" s="3"/>
      <c r="L324" s="3"/>
      <c r="M324" s="3"/>
      <c r="N324" s="3"/>
      <c r="O324" s="3"/>
      <c r="P324" s="3"/>
      <c r="Q324" s="3"/>
      <c r="R324" s="3"/>
      <c r="S324" s="3"/>
      <c r="T324" s="3"/>
      <c r="U324" s="3"/>
      <c r="V324" s="3"/>
      <c r="W324" s="3"/>
    </row>
    <row r="325" spans="3:23" s="264" customFormat="1" ht="15.75">
      <c r="C325" s="3"/>
      <c r="D325" s="324"/>
      <c r="E325" s="318"/>
      <c r="F325" s="3"/>
      <c r="G325" s="308"/>
      <c r="H325" s="3"/>
      <c r="I325" s="3"/>
      <c r="J325" s="3"/>
      <c r="K325" s="3"/>
      <c r="L325" s="3"/>
      <c r="M325" s="3"/>
      <c r="N325" s="3"/>
      <c r="O325" s="3"/>
      <c r="P325" s="3"/>
      <c r="Q325" s="3"/>
      <c r="R325" s="3"/>
      <c r="S325" s="3"/>
      <c r="T325" s="3"/>
      <c r="U325" s="3"/>
      <c r="V325" s="3"/>
      <c r="W325" s="3"/>
    </row>
    <row r="326" spans="3:23" s="264" customFormat="1" ht="15.75">
      <c r="C326" s="3"/>
      <c r="D326" s="324"/>
      <c r="E326" s="318"/>
      <c r="F326" s="3"/>
      <c r="G326" s="308"/>
      <c r="H326" s="3"/>
      <c r="I326" s="3"/>
      <c r="J326" s="3"/>
      <c r="K326" s="3"/>
      <c r="L326" s="3"/>
      <c r="M326" s="3"/>
      <c r="N326" s="3"/>
      <c r="O326" s="3"/>
      <c r="P326" s="3"/>
      <c r="Q326" s="3"/>
      <c r="R326" s="3"/>
      <c r="S326" s="3"/>
      <c r="T326" s="3"/>
      <c r="U326" s="3"/>
      <c r="V326" s="3"/>
      <c r="W326" s="3"/>
    </row>
    <row r="327" spans="3:23" s="264" customFormat="1" ht="15.75">
      <c r="C327" s="3"/>
      <c r="D327" s="324"/>
      <c r="E327" s="318"/>
      <c r="F327" s="3"/>
      <c r="G327" s="308"/>
      <c r="H327" s="3"/>
      <c r="I327" s="3"/>
      <c r="J327" s="3"/>
      <c r="K327" s="3"/>
      <c r="L327" s="3"/>
      <c r="M327" s="3"/>
      <c r="N327" s="3"/>
      <c r="O327" s="3"/>
      <c r="P327" s="3"/>
      <c r="Q327" s="3"/>
      <c r="R327" s="3"/>
      <c r="S327" s="3"/>
      <c r="T327" s="3"/>
      <c r="U327" s="3"/>
      <c r="V327" s="3"/>
      <c r="W327" s="3"/>
    </row>
    <row r="328" spans="3:23" s="264" customFormat="1" ht="15.75">
      <c r="C328" s="3"/>
      <c r="D328" s="324"/>
      <c r="E328" s="318"/>
      <c r="F328" s="3"/>
      <c r="G328" s="308"/>
      <c r="H328" s="3"/>
      <c r="I328" s="3"/>
      <c r="J328" s="3"/>
      <c r="K328" s="3"/>
      <c r="L328" s="3"/>
      <c r="M328" s="3"/>
      <c r="N328" s="3"/>
      <c r="O328" s="3"/>
      <c r="P328" s="3"/>
      <c r="Q328" s="3"/>
      <c r="R328" s="3"/>
      <c r="S328" s="3"/>
      <c r="T328" s="3"/>
      <c r="U328" s="3"/>
      <c r="V328" s="3"/>
      <c r="W328" s="3"/>
    </row>
    <row r="329" spans="3:23" s="264" customFormat="1" ht="15.75">
      <c r="C329" s="3"/>
      <c r="D329" s="324"/>
      <c r="E329" s="318"/>
      <c r="F329" s="3"/>
      <c r="G329" s="308"/>
      <c r="H329" s="3"/>
      <c r="I329" s="3"/>
      <c r="J329" s="3"/>
      <c r="K329" s="3"/>
      <c r="L329" s="3"/>
      <c r="M329" s="3"/>
      <c r="N329" s="3"/>
      <c r="O329" s="3"/>
      <c r="P329" s="3"/>
      <c r="Q329" s="3"/>
      <c r="R329" s="3"/>
      <c r="S329" s="3"/>
      <c r="T329" s="3"/>
      <c r="U329" s="3"/>
      <c r="V329" s="3"/>
      <c r="W329" s="3"/>
    </row>
    <row r="330" spans="3:23" s="264" customFormat="1" ht="15.75">
      <c r="C330" s="3"/>
      <c r="D330" s="324"/>
      <c r="E330" s="318"/>
      <c r="F330" s="3"/>
      <c r="G330" s="308"/>
      <c r="H330" s="3"/>
      <c r="I330" s="3"/>
      <c r="J330" s="3"/>
      <c r="K330" s="3"/>
      <c r="L330" s="3"/>
      <c r="M330" s="3"/>
      <c r="N330" s="3"/>
      <c r="O330" s="3"/>
      <c r="P330" s="3"/>
      <c r="Q330" s="3"/>
      <c r="R330" s="3"/>
      <c r="S330" s="3"/>
      <c r="T330" s="3"/>
      <c r="U330" s="3"/>
      <c r="V330" s="3"/>
      <c r="W330" s="3"/>
    </row>
    <row r="331" spans="3:23" s="264" customFormat="1" ht="15.75">
      <c r="C331" s="3"/>
      <c r="D331" s="324"/>
      <c r="E331" s="318"/>
      <c r="F331" s="3"/>
      <c r="G331" s="308"/>
      <c r="H331" s="3"/>
      <c r="I331" s="3"/>
      <c r="J331" s="3"/>
      <c r="K331" s="3"/>
      <c r="L331" s="3"/>
      <c r="M331" s="3"/>
      <c r="N331" s="3"/>
      <c r="O331" s="3"/>
      <c r="P331" s="3"/>
      <c r="Q331" s="3"/>
      <c r="R331" s="3"/>
      <c r="S331" s="3"/>
      <c r="T331" s="3"/>
      <c r="U331" s="3"/>
      <c r="V331" s="3"/>
      <c r="W331" s="3"/>
    </row>
    <row r="332" spans="3:23" s="264" customFormat="1" ht="15.75">
      <c r="C332" s="3"/>
      <c r="D332" s="324"/>
      <c r="E332" s="318"/>
      <c r="F332" s="3"/>
      <c r="G332" s="308"/>
      <c r="H332" s="3"/>
      <c r="I332" s="3"/>
      <c r="J332" s="3"/>
      <c r="K332" s="3"/>
      <c r="L332" s="3"/>
      <c r="M332" s="3"/>
      <c r="N332" s="3"/>
      <c r="O332" s="3"/>
      <c r="P332" s="3"/>
      <c r="Q332" s="3"/>
      <c r="R332" s="3"/>
      <c r="S332" s="3"/>
      <c r="T332" s="3"/>
      <c r="U332" s="3"/>
      <c r="V332" s="3"/>
      <c r="W332" s="3"/>
    </row>
    <row r="333" spans="3:23" s="264" customFormat="1" ht="15.75">
      <c r="C333" s="3"/>
      <c r="D333" s="324"/>
      <c r="E333" s="318"/>
      <c r="F333" s="3"/>
      <c r="G333" s="308"/>
      <c r="H333" s="3"/>
      <c r="I333" s="3"/>
      <c r="J333" s="3"/>
      <c r="K333" s="3"/>
      <c r="L333" s="3"/>
      <c r="M333" s="3"/>
      <c r="N333" s="3"/>
      <c r="O333" s="3"/>
      <c r="P333" s="3"/>
      <c r="Q333" s="3"/>
      <c r="R333" s="3"/>
      <c r="S333" s="3"/>
      <c r="T333" s="3"/>
      <c r="U333" s="3"/>
      <c r="V333" s="3"/>
      <c r="W333" s="3"/>
    </row>
    <row r="334" spans="3:23" s="264" customFormat="1" ht="15.75">
      <c r="C334" s="3"/>
      <c r="D334" s="324"/>
      <c r="E334" s="318"/>
      <c r="F334" s="3"/>
      <c r="G334" s="308"/>
      <c r="H334" s="3"/>
      <c r="I334" s="3"/>
      <c r="J334" s="3"/>
      <c r="K334" s="3"/>
      <c r="L334" s="3"/>
      <c r="M334" s="3"/>
      <c r="N334" s="3"/>
      <c r="O334" s="3"/>
      <c r="P334" s="3"/>
      <c r="Q334" s="3"/>
      <c r="R334" s="3"/>
      <c r="S334" s="3"/>
      <c r="T334" s="3"/>
      <c r="U334" s="3"/>
      <c r="V334" s="3"/>
      <c r="W334" s="3"/>
    </row>
    <row r="335" spans="3:23" s="264" customFormat="1" ht="15.75">
      <c r="C335" s="3"/>
      <c r="D335" s="324"/>
      <c r="E335" s="318"/>
      <c r="F335" s="3"/>
      <c r="G335" s="308"/>
      <c r="H335" s="3"/>
      <c r="I335" s="3"/>
      <c r="J335" s="3"/>
      <c r="K335" s="3"/>
      <c r="L335" s="3"/>
      <c r="M335" s="3"/>
      <c r="N335" s="3"/>
      <c r="O335" s="3"/>
      <c r="P335" s="3"/>
      <c r="Q335" s="3"/>
      <c r="R335" s="3"/>
      <c r="S335" s="3"/>
      <c r="T335" s="3"/>
      <c r="U335" s="3"/>
      <c r="V335" s="3"/>
      <c r="W335" s="3"/>
    </row>
    <row r="336" spans="3:23" s="264" customFormat="1" ht="15.75">
      <c r="C336" s="3"/>
      <c r="D336" s="324"/>
      <c r="E336" s="318"/>
      <c r="F336" s="3"/>
      <c r="G336" s="308"/>
      <c r="H336" s="3"/>
      <c r="I336" s="3"/>
      <c r="J336" s="3"/>
      <c r="K336" s="3"/>
      <c r="L336" s="3"/>
      <c r="M336" s="3"/>
      <c r="N336" s="3"/>
      <c r="O336" s="3"/>
      <c r="P336" s="3"/>
      <c r="Q336" s="3"/>
      <c r="R336" s="3"/>
      <c r="S336" s="3"/>
      <c r="T336" s="3"/>
      <c r="U336" s="3"/>
      <c r="V336" s="3"/>
      <c r="W336" s="3"/>
    </row>
    <row r="337" spans="3:23" s="264" customFormat="1" ht="15.75">
      <c r="C337" s="3"/>
      <c r="D337" s="324"/>
      <c r="E337" s="318"/>
      <c r="F337" s="3"/>
      <c r="G337" s="308"/>
      <c r="H337" s="3"/>
      <c r="I337" s="3"/>
      <c r="J337" s="3"/>
      <c r="K337" s="3"/>
      <c r="L337" s="3"/>
      <c r="M337" s="3"/>
      <c r="N337" s="3"/>
      <c r="O337" s="3"/>
      <c r="P337" s="3"/>
      <c r="Q337" s="3"/>
      <c r="R337" s="3"/>
      <c r="S337" s="3"/>
      <c r="T337" s="3"/>
      <c r="U337" s="3"/>
      <c r="V337" s="3"/>
      <c r="W337" s="3"/>
    </row>
    <row r="338" spans="3:23" s="264" customFormat="1" ht="15.75">
      <c r="C338" s="3"/>
      <c r="D338" s="324"/>
      <c r="E338" s="318"/>
      <c r="F338" s="3"/>
      <c r="G338" s="308"/>
      <c r="H338" s="3"/>
      <c r="I338" s="3"/>
      <c r="J338" s="3"/>
      <c r="K338" s="3"/>
      <c r="L338" s="3"/>
      <c r="M338" s="3"/>
      <c r="N338" s="3"/>
      <c r="O338" s="3"/>
      <c r="P338" s="3"/>
      <c r="Q338" s="3"/>
      <c r="R338" s="3"/>
      <c r="S338" s="3"/>
      <c r="T338" s="3"/>
      <c r="U338" s="3"/>
      <c r="V338" s="3"/>
      <c r="W338" s="3"/>
    </row>
    <row r="339" spans="3:23" s="264" customFormat="1" ht="15.75">
      <c r="C339" s="3"/>
      <c r="D339" s="324"/>
      <c r="E339" s="318"/>
      <c r="F339" s="3"/>
      <c r="G339" s="308"/>
      <c r="H339" s="3"/>
      <c r="I339" s="3"/>
      <c r="J339" s="3"/>
      <c r="K339" s="3"/>
      <c r="L339" s="3"/>
      <c r="M339" s="3"/>
      <c r="N339" s="3"/>
      <c r="O339" s="3"/>
      <c r="P339" s="3"/>
      <c r="Q339" s="3"/>
      <c r="R339" s="3"/>
      <c r="S339" s="3"/>
      <c r="T339" s="3"/>
      <c r="U339" s="3"/>
      <c r="V339" s="3"/>
      <c r="W339" s="3"/>
    </row>
    <row r="340" spans="3:23" s="264" customFormat="1" ht="15.75">
      <c r="C340" s="3"/>
      <c r="D340" s="324"/>
      <c r="E340" s="318"/>
      <c r="F340" s="3"/>
      <c r="G340" s="308"/>
      <c r="H340" s="3"/>
      <c r="I340" s="3"/>
      <c r="J340" s="3"/>
      <c r="K340" s="3"/>
      <c r="L340" s="3"/>
      <c r="M340" s="3"/>
      <c r="N340" s="3"/>
      <c r="O340" s="3"/>
      <c r="P340" s="3"/>
      <c r="Q340" s="3"/>
      <c r="R340" s="3"/>
      <c r="S340" s="3"/>
      <c r="T340" s="3"/>
      <c r="U340" s="3"/>
      <c r="V340" s="3"/>
      <c r="W340" s="3"/>
    </row>
    <row r="341" spans="3:23" s="264" customFormat="1" ht="15.75">
      <c r="C341" s="3"/>
      <c r="D341" s="324"/>
      <c r="E341" s="318"/>
      <c r="F341" s="3"/>
      <c r="G341" s="308"/>
      <c r="H341" s="3"/>
      <c r="I341" s="3"/>
      <c r="J341" s="3"/>
      <c r="K341" s="3"/>
      <c r="L341" s="3"/>
      <c r="M341" s="3"/>
      <c r="N341" s="3"/>
      <c r="O341" s="3"/>
      <c r="P341" s="3"/>
      <c r="Q341" s="3"/>
      <c r="R341" s="3"/>
      <c r="S341" s="3"/>
      <c r="T341" s="3"/>
      <c r="U341" s="3"/>
      <c r="V341" s="3"/>
      <c r="W341" s="3"/>
    </row>
    <row r="342" spans="3:23" s="264" customFormat="1" ht="15.75">
      <c r="C342" s="3"/>
      <c r="D342" s="324"/>
      <c r="E342" s="318"/>
      <c r="F342" s="3"/>
      <c r="G342" s="308"/>
      <c r="H342" s="3"/>
      <c r="I342" s="3"/>
      <c r="J342" s="3"/>
      <c r="K342" s="3"/>
      <c r="L342" s="3"/>
      <c r="M342" s="3"/>
      <c r="N342" s="3"/>
      <c r="O342" s="3"/>
      <c r="P342" s="3"/>
      <c r="Q342" s="3"/>
      <c r="R342" s="3"/>
      <c r="S342" s="3"/>
      <c r="T342" s="3"/>
      <c r="U342" s="3"/>
      <c r="V342" s="3"/>
      <c r="W342" s="3"/>
    </row>
    <row r="343" spans="3:23" s="264" customFormat="1" ht="15.75">
      <c r="C343" s="3"/>
      <c r="D343" s="324"/>
      <c r="E343" s="318"/>
      <c r="F343" s="3"/>
      <c r="G343" s="308"/>
      <c r="H343" s="3"/>
      <c r="I343" s="3"/>
      <c r="J343" s="3"/>
      <c r="K343" s="3"/>
      <c r="L343" s="3"/>
      <c r="M343" s="3"/>
      <c r="N343" s="3"/>
      <c r="O343" s="3"/>
      <c r="P343" s="3"/>
      <c r="Q343" s="3"/>
      <c r="R343" s="3"/>
      <c r="S343" s="3"/>
      <c r="T343" s="3"/>
      <c r="U343" s="3"/>
      <c r="V343" s="3"/>
      <c r="W343" s="3"/>
    </row>
    <row r="344" spans="3:23" s="264" customFormat="1" ht="15.75">
      <c r="C344" s="3"/>
      <c r="D344" s="324"/>
      <c r="E344" s="318"/>
      <c r="F344" s="3"/>
      <c r="G344" s="308"/>
      <c r="H344" s="3"/>
      <c r="I344" s="3"/>
      <c r="J344" s="3"/>
      <c r="K344" s="3"/>
      <c r="L344" s="3"/>
      <c r="M344" s="3"/>
      <c r="N344" s="3"/>
      <c r="O344" s="3"/>
      <c r="P344" s="3"/>
      <c r="Q344" s="3"/>
      <c r="R344" s="3"/>
      <c r="S344" s="3"/>
      <c r="T344" s="3"/>
      <c r="U344" s="3"/>
      <c r="V344" s="3"/>
      <c r="W344" s="3"/>
    </row>
    <row r="345" spans="3:23" s="264" customFormat="1" ht="15.75">
      <c r="C345" s="3"/>
      <c r="D345" s="324"/>
      <c r="E345" s="318"/>
      <c r="F345" s="3"/>
      <c r="G345" s="308"/>
      <c r="H345" s="3"/>
      <c r="I345" s="3"/>
      <c r="J345" s="3"/>
      <c r="K345" s="3"/>
      <c r="L345" s="3"/>
      <c r="M345" s="3"/>
      <c r="N345" s="3"/>
      <c r="O345" s="3"/>
      <c r="P345" s="3"/>
      <c r="Q345" s="3"/>
      <c r="R345" s="3"/>
      <c r="S345" s="3"/>
      <c r="T345" s="3"/>
      <c r="U345" s="3"/>
      <c r="V345" s="3"/>
      <c r="W345" s="3"/>
    </row>
    <row r="346" spans="3:23" s="264" customFormat="1" ht="15.75">
      <c r="C346" s="3"/>
      <c r="D346" s="324"/>
      <c r="E346" s="318"/>
      <c r="F346" s="3"/>
      <c r="G346" s="308"/>
      <c r="H346" s="3"/>
      <c r="I346" s="3"/>
      <c r="J346" s="3"/>
      <c r="K346" s="3"/>
      <c r="L346" s="3"/>
      <c r="M346" s="3"/>
      <c r="N346" s="3"/>
      <c r="O346" s="3"/>
      <c r="P346" s="3"/>
      <c r="Q346" s="3"/>
      <c r="R346" s="3"/>
      <c r="S346" s="3"/>
      <c r="T346" s="3"/>
      <c r="U346" s="3"/>
      <c r="V346" s="3"/>
      <c r="W346" s="3"/>
    </row>
    <row r="347" spans="3:23" s="264" customFormat="1" ht="15.75">
      <c r="C347" s="3"/>
      <c r="D347" s="324"/>
      <c r="E347" s="318"/>
      <c r="F347" s="3"/>
      <c r="G347" s="308"/>
      <c r="H347" s="3"/>
      <c r="I347" s="3"/>
      <c r="J347" s="3"/>
      <c r="K347" s="3"/>
      <c r="L347" s="3"/>
      <c r="M347" s="3"/>
      <c r="N347" s="3"/>
      <c r="O347" s="3"/>
      <c r="P347" s="3"/>
      <c r="Q347" s="3"/>
      <c r="R347" s="3"/>
      <c r="S347" s="3"/>
      <c r="T347" s="3"/>
      <c r="U347" s="3"/>
      <c r="V347" s="3"/>
      <c r="W347" s="3"/>
    </row>
    <row r="348" spans="3:23" s="264" customFormat="1" ht="15.75">
      <c r="C348" s="3"/>
      <c r="D348" s="324"/>
      <c r="E348" s="318"/>
      <c r="F348" s="3"/>
      <c r="G348" s="308"/>
      <c r="H348" s="3"/>
      <c r="I348" s="3"/>
      <c r="J348" s="3"/>
      <c r="K348" s="3"/>
      <c r="L348" s="3"/>
      <c r="M348" s="3"/>
      <c r="N348" s="3"/>
      <c r="O348" s="3"/>
      <c r="P348" s="3"/>
      <c r="Q348" s="3"/>
      <c r="R348" s="3"/>
      <c r="S348" s="3"/>
      <c r="T348" s="3"/>
      <c r="U348" s="3"/>
      <c r="V348" s="3"/>
      <c r="W348" s="3"/>
    </row>
    <row r="349" spans="3:23" s="264" customFormat="1" ht="15.75">
      <c r="C349" s="3"/>
      <c r="D349" s="324"/>
      <c r="E349" s="318"/>
      <c r="F349" s="3"/>
      <c r="G349" s="308"/>
      <c r="H349" s="3"/>
      <c r="I349" s="3"/>
      <c r="J349" s="3"/>
      <c r="K349" s="3"/>
      <c r="L349" s="3"/>
      <c r="M349" s="3"/>
      <c r="N349" s="3"/>
      <c r="O349" s="3"/>
      <c r="P349" s="3"/>
      <c r="Q349" s="3"/>
      <c r="R349" s="3"/>
      <c r="S349" s="3"/>
      <c r="T349" s="3"/>
      <c r="U349" s="3"/>
      <c r="V349" s="3"/>
      <c r="W349" s="3"/>
    </row>
    <row r="350" spans="3:23" s="264" customFormat="1" ht="15.75">
      <c r="C350" s="3"/>
      <c r="D350" s="324"/>
      <c r="E350" s="318"/>
      <c r="F350" s="3"/>
      <c r="G350" s="308"/>
      <c r="H350" s="3"/>
      <c r="I350" s="3"/>
      <c r="J350" s="3"/>
      <c r="K350" s="3"/>
      <c r="L350" s="3"/>
      <c r="M350" s="3"/>
      <c r="N350" s="3"/>
      <c r="O350" s="3"/>
      <c r="P350" s="3"/>
      <c r="Q350" s="3"/>
      <c r="R350" s="3"/>
      <c r="S350" s="3"/>
      <c r="T350" s="3"/>
      <c r="U350" s="3"/>
      <c r="V350" s="3"/>
      <c r="W350" s="3"/>
    </row>
    <row r="351" spans="3:23" s="264" customFormat="1" ht="15.75">
      <c r="C351" s="3"/>
      <c r="D351" s="324"/>
      <c r="E351" s="318"/>
      <c r="F351" s="3"/>
      <c r="G351" s="308"/>
      <c r="H351" s="3"/>
      <c r="I351" s="3"/>
      <c r="J351" s="3"/>
      <c r="K351" s="3"/>
      <c r="L351" s="3"/>
      <c r="M351" s="3"/>
      <c r="N351" s="3"/>
      <c r="O351" s="3"/>
      <c r="P351" s="3"/>
      <c r="Q351" s="3"/>
      <c r="R351" s="3"/>
      <c r="S351" s="3"/>
      <c r="T351" s="3"/>
      <c r="U351" s="3"/>
      <c r="V351" s="3"/>
      <c r="W351" s="3"/>
    </row>
    <row r="352" spans="3:23" s="264" customFormat="1" ht="15.75">
      <c r="C352" s="3"/>
      <c r="D352" s="324"/>
      <c r="E352" s="318"/>
      <c r="F352" s="3"/>
      <c r="G352" s="308"/>
      <c r="H352" s="3"/>
      <c r="I352" s="3"/>
      <c r="J352" s="3"/>
      <c r="K352" s="3"/>
      <c r="L352" s="3"/>
      <c r="M352" s="3"/>
      <c r="N352" s="3"/>
      <c r="O352" s="3"/>
      <c r="P352" s="3"/>
      <c r="Q352" s="3"/>
      <c r="R352" s="3"/>
      <c r="S352" s="3"/>
      <c r="T352" s="3"/>
      <c r="U352" s="3"/>
      <c r="V352" s="3"/>
      <c r="W352" s="3"/>
    </row>
    <row r="353" spans="3:23" s="264" customFormat="1" ht="15.75">
      <c r="C353" s="3"/>
      <c r="D353" s="324"/>
      <c r="E353" s="318"/>
      <c r="F353" s="3"/>
      <c r="G353" s="308"/>
      <c r="H353" s="3"/>
      <c r="I353" s="3"/>
      <c r="J353" s="3"/>
      <c r="K353" s="3"/>
      <c r="L353" s="3"/>
      <c r="M353" s="3"/>
      <c r="N353" s="3"/>
      <c r="O353" s="3"/>
      <c r="P353" s="3"/>
      <c r="Q353" s="3"/>
      <c r="R353" s="3"/>
      <c r="S353" s="3"/>
      <c r="T353" s="3"/>
      <c r="U353" s="3"/>
      <c r="V353" s="3"/>
      <c r="W353" s="3"/>
    </row>
    <row r="354" spans="3:23" s="264" customFormat="1" ht="15.75">
      <c r="C354" s="3"/>
      <c r="D354" s="324"/>
      <c r="E354" s="318"/>
      <c r="F354" s="3"/>
      <c r="G354" s="308"/>
      <c r="H354" s="3"/>
      <c r="I354" s="3"/>
      <c r="J354" s="3"/>
      <c r="K354" s="3"/>
      <c r="L354" s="3"/>
      <c r="M354" s="3"/>
      <c r="N354" s="3"/>
      <c r="O354" s="3"/>
      <c r="P354" s="3"/>
      <c r="Q354" s="3"/>
      <c r="R354" s="3"/>
      <c r="S354" s="3"/>
      <c r="T354" s="3"/>
      <c r="U354" s="3"/>
      <c r="V354" s="3"/>
      <c r="W354" s="3"/>
    </row>
    <row r="355" spans="3:23" s="264" customFormat="1" ht="15.75">
      <c r="C355" s="3"/>
      <c r="D355" s="324"/>
      <c r="E355" s="318"/>
      <c r="F355" s="3"/>
      <c r="G355" s="308"/>
      <c r="H355" s="3"/>
      <c r="I355" s="3"/>
      <c r="J355" s="3"/>
      <c r="K355" s="3"/>
      <c r="L355" s="3"/>
      <c r="M355" s="3"/>
      <c r="N355" s="3"/>
      <c r="O355" s="3"/>
      <c r="P355" s="3"/>
      <c r="Q355" s="3"/>
      <c r="R355" s="3"/>
      <c r="S355" s="3"/>
      <c r="T355" s="3"/>
      <c r="U355" s="3"/>
      <c r="V355" s="3"/>
      <c r="W355" s="3"/>
    </row>
    <row r="356" spans="3:23" s="264" customFormat="1" ht="15.75">
      <c r="C356" s="3"/>
      <c r="D356" s="324"/>
      <c r="E356" s="318"/>
      <c r="F356" s="3"/>
      <c r="G356" s="308"/>
      <c r="H356" s="3"/>
      <c r="I356" s="3"/>
      <c r="J356" s="3"/>
      <c r="K356" s="3"/>
      <c r="L356" s="3"/>
      <c r="M356" s="3"/>
      <c r="N356" s="3"/>
      <c r="O356" s="3"/>
      <c r="P356" s="3"/>
      <c r="Q356" s="3"/>
      <c r="R356" s="3"/>
      <c r="S356" s="3"/>
      <c r="T356" s="3"/>
      <c r="U356" s="3"/>
      <c r="V356" s="3"/>
      <c r="W356" s="3"/>
    </row>
    <row r="357" spans="3:23" s="264" customFormat="1" ht="15.75">
      <c r="C357" s="3"/>
      <c r="D357" s="324"/>
      <c r="E357" s="318"/>
      <c r="F357" s="3"/>
      <c r="G357" s="308"/>
      <c r="H357" s="3"/>
      <c r="I357" s="3"/>
      <c r="J357" s="3"/>
      <c r="K357" s="3"/>
      <c r="L357" s="3"/>
      <c r="M357" s="3"/>
      <c r="N357" s="3"/>
      <c r="O357" s="3"/>
      <c r="P357" s="3"/>
      <c r="Q357" s="3"/>
      <c r="R357" s="3"/>
      <c r="S357" s="3"/>
      <c r="T357" s="3"/>
      <c r="U357" s="3"/>
      <c r="V357" s="3"/>
      <c r="W357" s="3"/>
    </row>
    <row r="358" spans="3:23" s="264" customFormat="1" ht="15.75">
      <c r="C358" s="3"/>
      <c r="D358" s="324"/>
      <c r="E358" s="318"/>
      <c r="F358" s="3"/>
      <c r="G358" s="308"/>
      <c r="H358" s="3"/>
      <c r="I358" s="3"/>
      <c r="J358" s="3"/>
      <c r="K358" s="3"/>
      <c r="L358" s="3"/>
      <c r="M358" s="3"/>
      <c r="N358" s="3"/>
      <c r="O358" s="3"/>
      <c r="P358" s="3"/>
      <c r="Q358" s="3"/>
      <c r="R358" s="3"/>
      <c r="S358" s="3"/>
      <c r="T358" s="3"/>
      <c r="U358" s="3"/>
      <c r="V358" s="3"/>
      <c r="W358" s="3"/>
    </row>
    <row r="359" spans="3:23" s="264" customFormat="1" ht="15.75">
      <c r="C359" s="3"/>
      <c r="D359" s="324"/>
      <c r="E359" s="318"/>
      <c r="F359" s="3"/>
      <c r="G359" s="308"/>
      <c r="H359" s="3"/>
      <c r="I359" s="3"/>
      <c r="J359" s="3"/>
      <c r="K359" s="3"/>
      <c r="L359" s="3"/>
      <c r="M359" s="3"/>
      <c r="N359" s="3"/>
      <c r="O359" s="3"/>
      <c r="P359" s="3"/>
      <c r="Q359" s="3"/>
      <c r="R359" s="3"/>
      <c r="S359" s="3"/>
      <c r="T359" s="3"/>
      <c r="U359" s="3"/>
      <c r="V359" s="3"/>
      <c r="W359" s="3"/>
    </row>
    <row r="360" spans="3:23" s="264" customFormat="1" ht="15.75">
      <c r="C360" s="3"/>
      <c r="D360" s="324"/>
      <c r="E360" s="318"/>
      <c r="F360" s="3"/>
      <c r="G360" s="308"/>
      <c r="H360" s="3"/>
      <c r="I360" s="3"/>
      <c r="J360" s="3"/>
      <c r="K360" s="3"/>
      <c r="L360" s="3"/>
      <c r="M360" s="3"/>
      <c r="N360" s="3"/>
      <c r="O360" s="3"/>
      <c r="P360" s="3"/>
      <c r="Q360" s="3"/>
      <c r="R360" s="3"/>
      <c r="S360" s="3"/>
      <c r="T360" s="3"/>
      <c r="U360" s="3"/>
      <c r="V360" s="3"/>
      <c r="W360" s="3"/>
    </row>
    <row r="361" spans="3:23" s="264" customFormat="1" ht="15.75">
      <c r="C361" s="3"/>
      <c r="D361" s="324"/>
      <c r="E361" s="318"/>
      <c r="F361" s="3"/>
      <c r="G361" s="308"/>
      <c r="H361" s="3"/>
      <c r="I361" s="3"/>
      <c r="J361" s="3"/>
      <c r="K361" s="3"/>
      <c r="L361" s="3"/>
      <c r="M361" s="3"/>
      <c r="N361" s="3"/>
      <c r="O361" s="3"/>
      <c r="P361" s="3"/>
      <c r="Q361" s="3"/>
      <c r="R361" s="3"/>
      <c r="S361" s="3"/>
      <c r="T361" s="3"/>
      <c r="U361" s="3"/>
      <c r="V361" s="3"/>
      <c r="W361" s="3"/>
    </row>
    <row r="362" spans="3:23" s="264" customFormat="1" ht="15.75">
      <c r="C362" s="3"/>
      <c r="D362" s="324"/>
      <c r="E362" s="318"/>
      <c r="F362" s="3"/>
      <c r="G362" s="308"/>
      <c r="H362" s="3"/>
      <c r="I362" s="3"/>
      <c r="J362" s="3"/>
      <c r="K362" s="3"/>
      <c r="L362" s="3"/>
      <c r="M362" s="3"/>
      <c r="N362" s="3"/>
      <c r="O362" s="3"/>
      <c r="P362" s="3"/>
      <c r="Q362" s="3"/>
      <c r="R362" s="3"/>
      <c r="S362" s="3"/>
      <c r="T362" s="3"/>
      <c r="U362" s="3"/>
      <c r="V362" s="3"/>
      <c r="W362" s="3"/>
    </row>
    <row r="363" spans="3:23" s="264" customFormat="1" ht="15.75">
      <c r="C363" s="3"/>
      <c r="D363" s="324"/>
      <c r="E363" s="318"/>
      <c r="F363" s="3"/>
      <c r="G363" s="308"/>
      <c r="H363" s="3"/>
      <c r="I363" s="3"/>
      <c r="J363" s="3"/>
      <c r="K363" s="3"/>
      <c r="L363" s="3"/>
      <c r="M363" s="3"/>
      <c r="N363" s="3"/>
      <c r="O363" s="3"/>
      <c r="P363" s="3"/>
      <c r="Q363" s="3"/>
      <c r="R363" s="3"/>
      <c r="S363" s="3"/>
      <c r="T363" s="3"/>
      <c r="U363" s="3"/>
      <c r="V363" s="3"/>
      <c r="W363" s="3"/>
    </row>
    <row r="364" spans="3:23" s="264" customFormat="1" ht="15.75">
      <c r="C364" s="3"/>
      <c r="D364" s="324"/>
      <c r="E364" s="318"/>
      <c r="F364" s="3"/>
      <c r="G364" s="308"/>
      <c r="H364" s="3"/>
      <c r="I364" s="3"/>
      <c r="J364" s="3"/>
      <c r="K364" s="3"/>
      <c r="L364" s="3"/>
      <c r="M364" s="3"/>
      <c r="N364" s="3"/>
      <c r="O364" s="3"/>
      <c r="P364" s="3"/>
      <c r="Q364" s="3"/>
      <c r="R364" s="3"/>
      <c r="S364" s="3"/>
      <c r="T364" s="3"/>
      <c r="U364" s="3"/>
      <c r="V364" s="3"/>
      <c r="W364" s="3"/>
    </row>
    <row r="365" spans="3:23" s="264" customFormat="1" ht="15.75">
      <c r="C365" s="3"/>
      <c r="D365" s="324"/>
      <c r="E365" s="318"/>
      <c r="F365" s="3"/>
      <c r="G365" s="308"/>
      <c r="H365" s="3"/>
      <c r="I365" s="3"/>
      <c r="J365" s="3"/>
      <c r="K365" s="3"/>
      <c r="L365" s="3"/>
      <c r="M365" s="3"/>
      <c r="N365" s="3"/>
      <c r="O365" s="3"/>
      <c r="P365" s="3"/>
      <c r="Q365" s="3"/>
      <c r="R365" s="3"/>
      <c r="S365" s="3"/>
      <c r="T365" s="3"/>
      <c r="U365" s="3"/>
      <c r="V365" s="3"/>
      <c r="W365" s="3"/>
    </row>
    <row r="366" spans="3:23" s="264" customFormat="1" ht="15.75">
      <c r="C366" s="3"/>
      <c r="D366" s="324"/>
      <c r="E366" s="318"/>
      <c r="F366" s="3"/>
      <c r="G366" s="308"/>
      <c r="H366" s="3"/>
      <c r="I366" s="3"/>
      <c r="J366" s="3"/>
      <c r="K366" s="3"/>
      <c r="L366" s="3"/>
      <c r="M366" s="3"/>
      <c r="N366" s="3"/>
      <c r="O366" s="3"/>
      <c r="P366" s="3"/>
      <c r="Q366" s="3"/>
      <c r="R366" s="3"/>
      <c r="S366" s="3"/>
      <c r="T366" s="3"/>
      <c r="U366" s="3"/>
      <c r="V366" s="3"/>
      <c r="W366" s="3"/>
    </row>
    <row r="367" spans="3:23" s="264" customFormat="1" ht="15.75">
      <c r="C367" s="3"/>
      <c r="D367" s="324"/>
      <c r="E367" s="318"/>
      <c r="F367" s="3"/>
      <c r="G367" s="308"/>
      <c r="H367" s="3"/>
      <c r="I367" s="3"/>
      <c r="J367" s="3"/>
      <c r="K367" s="3"/>
      <c r="L367" s="3"/>
      <c r="M367" s="3"/>
      <c r="N367" s="3"/>
      <c r="O367" s="3"/>
      <c r="P367" s="3"/>
      <c r="Q367" s="3"/>
      <c r="R367" s="3"/>
      <c r="S367" s="3"/>
      <c r="T367" s="3"/>
      <c r="U367" s="3"/>
      <c r="V367" s="3"/>
      <c r="W367" s="3"/>
    </row>
    <row r="368" spans="3:23" s="264" customFormat="1" ht="15.75">
      <c r="C368" s="3"/>
      <c r="D368" s="324"/>
      <c r="E368" s="318"/>
      <c r="F368" s="3"/>
      <c r="G368" s="308"/>
      <c r="H368" s="3"/>
      <c r="I368" s="3"/>
      <c r="J368" s="3"/>
      <c r="K368" s="3"/>
      <c r="L368" s="3"/>
      <c r="M368" s="3"/>
      <c r="N368" s="3"/>
      <c r="O368" s="3"/>
      <c r="P368" s="3"/>
      <c r="Q368" s="3"/>
      <c r="R368" s="3"/>
      <c r="S368" s="3"/>
      <c r="T368" s="3"/>
      <c r="U368" s="3"/>
      <c r="V368" s="3"/>
      <c r="W368" s="3"/>
    </row>
    <row r="369" spans="3:23" s="264" customFormat="1" ht="15.75">
      <c r="C369" s="3"/>
      <c r="D369" s="324"/>
      <c r="E369" s="318"/>
      <c r="F369" s="3"/>
      <c r="G369" s="308"/>
      <c r="H369" s="3"/>
      <c r="I369" s="3"/>
      <c r="J369" s="3"/>
      <c r="K369" s="3"/>
      <c r="L369" s="3"/>
      <c r="M369" s="3"/>
      <c r="N369" s="3"/>
      <c r="O369" s="3"/>
      <c r="P369" s="3"/>
      <c r="Q369" s="3"/>
      <c r="R369" s="3"/>
      <c r="S369" s="3"/>
      <c r="T369" s="3"/>
      <c r="U369" s="3"/>
      <c r="V369" s="3"/>
      <c r="W369" s="3"/>
    </row>
    <row r="370" spans="3:23" s="264" customFormat="1" ht="15.75">
      <c r="C370" s="3"/>
      <c r="D370" s="324"/>
      <c r="E370" s="318"/>
      <c r="F370" s="3"/>
      <c r="G370" s="308"/>
      <c r="H370" s="3"/>
      <c r="I370" s="3"/>
      <c r="J370" s="3"/>
      <c r="K370" s="3"/>
      <c r="L370" s="3"/>
      <c r="M370" s="3"/>
      <c r="N370" s="3"/>
      <c r="O370" s="3"/>
      <c r="P370" s="3"/>
      <c r="Q370" s="3"/>
      <c r="R370" s="3"/>
      <c r="S370" s="3"/>
      <c r="T370" s="3"/>
      <c r="U370" s="3"/>
      <c r="V370" s="3"/>
      <c r="W370" s="3"/>
    </row>
    <row r="371" spans="3:23" s="264" customFormat="1" ht="15.75">
      <c r="C371" s="3"/>
      <c r="D371" s="324"/>
      <c r="E371" s="318"/>
      <c r="F371" s="3"/>
      <c r="G371" s="308"/>
      <c r="H371" s="3"/>
      <c r="I371" s="3"/>
      <c r="J371" s="3"/>
      <c r="K371" s="3"/>
      <c r="L371" s="3"/>
      <c r="M371" s="3"/>
      <c r="N371" s="3"/>
      <c r="O371" s="3"/>
      <c r="P371" s="3"/>
      <c r="Q371" s="3"/>
      <c r="R371" s="3"/>
      <c r="S371" s="3"/>
      <c r="T371" s="3"/>
      <c r="U371" s="3"/>
      <c r="V371" s="3"/>
      <c r="W371" s="3"/>
    </row>
    <row r="372" spans="3:23" s="264" customFormat="1" ht="15.75">
      <c r="C372" s="3"/>
      <c r="D372" s="324"/>
      <c r="E372" s="318"/>
      <c r="F372" s="3"/>
      <c r="G372" s="308"/>
      <c r="H372" s="3"/>
      <c r="I372" s="3"/>
      <c r="J372" s="3"/>
      <c r="K372" s="3"/>
      <c r="L372" s="3"/>
      <c r="M372" s="3"/>
      <c r="N372" s="3"/>
      <c r="O372" s="3"/>
      <c r="P372" s="3"/>
      <c r="Q372" s="3"/>
      <c r="R372" s="3"/>
      <c r="S372" s="3"/>
      <c r="T372" s="3"/>
      <c r="U372" s="3"/>
      <c r="V372" s="3"/>
      <c r="W372" s="3"/>
    </row>
    <row r="373" spans="3:23" s="264" customFormat="1" ht="15.75">
      <c r="C373" s="3"/>
      <c r="D373" s="324"/>
      <c r="E373" s="318"/>
      <c r="F373" s="3"/>
      <c r="G373" s="308"/>
      <c r="H373" s="3"/>
      <c r="I373" s="3"/>
      <c r="J373" s="3"/>
      <c r="K373" s="3"/>
      <c r="L373" s="3"/>
      <c r="M373" s="3"/>
      <c r="N373" s="3"/>
      <c r="O373" s="3"/>
      <c r="P373" s="3"/>
      <c r="Q373" s="3"/>
      <c r="R373" s="3"/>
      <c r="S373" s="3"/>
      <c r="T373" s="3"/>
      <c r="U373" s="3"/>
      <c r="V373" s="3"/>
      <c r="W373" s="3"/>
    </row>
    <row r="374" spans="3:23" s="264" customFormat="1" ht="15.75">
      <c r="C374" s="3"/>
      <c r="D374" s="324"/>
      <c r="E374" s="318"/>
      <c r="F374" s="3"/>
      <c r="G374" s="308"/>
      <c r="H374" s="3"/>
      <c r="I374" s="3"/>
      <c r="J374" s="3"/>
      <c r="K374" s="3"/>
      <c r="L374" s="3"/>
      <c r="M374" s="3"/>
      <c r="N374" s="3"/>
      <c r="O374" s="3"/>
      <c r="P374" s="3"/>
      <c r="Q374" s="3"/>
      <c r="R374" s="3"/>
      <c r="S374" s="3"/>
      <c r="T374" s="3"/>
      <c r="U374" s="3"/>
      <c r="V374" s="3"/>
      <c r="W374" s="3"/>
    </row>
    <row r="375" spans="3:23" s="264" customFormat="1" ht="15.75">
      <c r="C375" s="3"/>
      <c r="D375" s="324"/>
      <c r="E375" s="318"/>
      <c r="F375" s="3"/>
      <c r="G375" s="308"/>
      <c r="H375" s="3"/>
      <c r="I375" s="3"/>
      <c r="J375" s="3"/>
      <c r="K375" s="3"/>
      <c r="L375" s="3"/>
      <c r="M375" s="3"/>
      <c r="N375" s="3"/>
      <c r="O375" s="3"/>
      <c r="P375" s="3"/>
      <c r="Q375" s="3"/>
      <c r="R375" s="3"/>
      <c r="S375" s="3"/>
      <c r="T375" s="3"/>
      <c r="U375" s="3"/>
      <c r="V375" s="3"/>
      <c r="W375" s="3"/>
    </row>
    <row r="376" spans="3:23" s="264" customFormat="1" ht="15.75">
      <c r="C376" s="3"/>
      <c r="D376" s="324"/>
      <c r="E376" s="318"/>
      <c r="F376" s="3"/>
      <c r="G376" s="308"/>
      <c r="H376" s="3"/>
      <c r="I376" s="3"/>
      <c r="J376" s="3"/>
      <c r="K376" s="3"/>
      <c r="L376" s="3"/>
      <c r="M376" s="3"/>
      <c r="N376" s="3"/>
      <c r="O376" s="3"/>
      <c r="P376" s="3"/>
      <c r="Q376" s="3"/>
      <c r="R376" s="3"/>
      <c r="S376" s="3"/>
      <c r="T376" s="3"/>
      <c r="U376" s="3"/>
      <c r="V376" s="3"/>
      <c r="W376" s="3"/>
    </row>
    <row r="377" spans="3:23" s="264" customFormat="1" ht="15.75">
      <c r="C377" s="3"/>
      <c r="D377" s="324"/>
      <c r="E377" s="318"/>
      <c r="F377" s="3"/>
      <c r="G377" s="308"/>
      <c r="H377" s="3"/>
      <c r="I377" s="3"/>
      <c r="J377" s="3"/>
      <c r="K377" s="3"/>
      <c r="L377" s="3"/>
      <c r="M377" s="3"/>
      <c r="N377" s="3"/>
      <c r="O377" s="3"/>
      <c r="P377" s="3"/>
      <c r="Q377" s="3"/>
      <c r="R377" s="3"/>
      <c r="S377" s="3"/>
      <c r="T377" s="3"/>
      <c r="U377" s="3"/>
      <c r="V377" s="3"/>
      <c r="W377" s="3"/>
    </row>
  </sheetData>
  <sheetProtection/>
  <conditionalFormatting sqref="A3:AB3">
    <cfRule type="expression" priority="9" dxfId="69" stopIfTrue="1">
      <formula>$A$2&lt;&gt;""</formula>
    </cfRule>
  </conditionalFormatting>
  <conditionalFormatting sqref="A2:AB2">
    <cfRule type="expression" priority="8" dxfId="69" stopIfTrue="1">
      <formula>$A$2&lt;&gt;""</formula>
    </cfRule>
  </conditionalFormatting>
  <conditionalFormatting sqref="E7:E80 F70:AB79 J7:W13 F14:W69 X5:AB69 F7:H13 A4:AB4 A5:D79 E5:W6">
    <cfRule type="expression" priority="5" dxfId="3">
      <formula>AND($B4&lt;&gt;"",ROW()&gt;TS_UCV+3)</formula>
    </cfRule>
    <cfRule type="expression" priority="6" dxfId="70" stopIfTrue="1">
      <formula>ROW()=$BH4</formula>
    </cfRule>
    <cfRule type="expression" priority="7" dxfId="71">
      <formula>$B4&lt;&gt;""</formula>
    </cfRule>
  </conditionalFormatting>
  <conditionalFormatting sqref="I7:I13">
    <cfRule type="expression" priority="1" dxfId="3">
      <formula>AND($B7&lt;&gt;"",ROW()&gt;TS_UCV+3)</formula>
    </cfRule>
    <cfRule type="expression" priority="2" dxfId="70" stopIfTrue="1">
      <formula>ROW()=$BH7</formula>
    </cfRule>
    <cfRule type="expression" priority="3" dxfId="71">
      <formula>$B7&lt;&gt;""</formula>
    </cfRule>
  </conditionalFormatting>
  <dataValidations count="8">
    <dataValidation type="list" allowBlank="1" showInputMessage="1" showErrorMessage="1" error="Đánh dấu &quot;x&quot;" sqref="U2:U3 U7:U61">
      <formula1>"x"</formula1>
    </dataValidation>
    <dataValidation type="list" allowBlank="1" showInputMessage="1" showErrorMessage="1" sqref="F2:F80">
      <formula1>"Nam,Nữ"</formula1>
    </dataValidation>
    <dataValidation type="whole" operator="lessThanOrEqual" allowBlank="1" showInputMessage="1" showErrorMessage="1" error="Sai tên Đơn vị BC" sqref="C4:C61">
      <formula1>VLOOKUP(Ten_xa,DL_Xa,2,)</formula1>
    </dataValidation>
    <dataValidation type="list" allowBlank="1" showInputMessage="1" showErrorMessage="1" error="Phải nhập đúng theo Danh sách" sqref="Q2:Q80">
      <formula1>"Dưới ĐH, Đ.học,Sau ĐH"</formula1>
    </dataValidation>
    <dataValidation allowBlank="1" showInputMessage="1" showErrorMessage="1" error="Phải nhập đúng theo Danh sách" sqref="Q1 Q81:Q65536"/>
    <dataValidation type="list" allowBlank="1" showInputMessage="1" showErrorMessage="1" sqref="S2:S80">
      <formula1>"Sơ cấp,Trung cấp,Cao cấp,Cử nhân"</formula1>
    </dataValidation>
    <dataValidation type="custom" allowBlank="1" showInputMessage="1" showErrorMessage="1" prompt="Không nhập vào ô này" sqref="E4:E80">
      <formula1>DATEDIF(D4,NOW(),"y")</formula1>
    </dataValidation>
    <dataValidation type="list" allowBlank="1" showInputMessage="1" showErrorMessage="1" sqref="M2:M80">
      <formula1>"CQ Đảng,Ch quyền,M Trận,Tòa án,VKS,LLVT,Khác"</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2">
    <pageSetUpPr fitToPage="1"/>
  </sheetPr>
  <dimension ref="A1:AI188"/>
  <sheetViews>
    <sheetView showGridLines="0" showZeros="0" zoomScale="70" zoomScaleNormal="7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P27" sqref="P27"/>
    </sheetView>
  </sheetViews>
  <sheetFormatPr defaultColWidth="9.00390625" defaultRowHeight="20.25" customHeight="1" zeroHeight="1"/>
  <cols>
    <col min="1" max="1" width="25.625" style="128" customWidth="1"/>
    <col min="2" max="2" width="7.125" style="131" customWidth="1"/>
    <col min="3" max="3" width="6.625" style="131" customWidth="1"/>
    <col min="4" max="28" width="7.625" style="128" customWidth="1"/>
    <col min="29" max="29" width="9.875" style="128" customWidth="1"/>
    <col min="30" max="30" width="9.00390625" style="130" customWidth="1"/>
    <col min="31" max="31" width="9.00390625" style="163" hidden="1" customWidth="1"/>
    <col min="32" max="16384" width="9.00390625" style="128" customWidth="1"/>
  </cols>
  <sheetData>
    <row r="1" spans="1:29" ht="22.5">
      <c r="A1" s="155" t="s">
        <v>0</v>
      </c>
      <c r="B1" s="155"/>
      <c r="C1" s="155"/>
      <c r="D1" s="154" t="s">
        <v>262</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row>
    <row r="2" spans="1:29" ht="20.25">
      <c r="A2" s="152" t="s">
        <v>80</v>
      </c>
      <c r="B2" s="151"/>
      <c r="C2" s="151"/>
      <c r="D2" s="153" t="s">
        <v>1</v>
      </c>
      <c r="E2" s="153"/>
      <c r="F2" s="153"/>
      <c r="G2" s="153"/>
      <c r="H2" s="153"/>
      <c r="I2" s="153"/>
      <c r="J2" s="153"/>
      <c r="K2" s="153"/>
      <c r="L2" s="153"/>
      <c r="M2" s="153"/>
      <c r="N2" s="153"/>
      <c r="O2" s="153"/>
      <c r="P2" s="153"/>
      <c r="Q2" s="153"/>
      <c r="R2" s="153"/>
      <c r="S2" s="153"/>
      <c r="T2" s="153"/>
      <c r="U2" s="153"/>
      <c r="V2" s="153"/>
      <c r="W2" s="153"/>
      <c r="X2" s="153"/>
      <c r="Y2" s="153"/>
      <c r="Z2" s="153"/>
      <c r="AA2" s="153"/>
      <c r="AB2" s="153"/>
      <c r="AC2" s="153"/>
    </row>
    <row r="3" spans="2:3" ht="15.75">
      <c r="B3" s="151"/>
      <c r="C3" s="151"/>
    </row>
    <row r="4" spans="1:3" ht="15.75">
      <c r="A4" s="151"/>
      <c r="B4" s="151"/>
      <c r="C4" s="151"/>
    </row>
    <row r="5" spans="30:31" s="149" customFormat="1" ht="11.25" customHeight="1">
      <c r="AD5" s="150"/>
      <c r="AE5" s="164"/>
    </row>
    <row r="6" spans="1:29" ht="15.75" customHeight="1">
      <c r="A6" s="293"/>
      <c r="B6" s="359" t="s">
        <v>2</v>
      </c>
      <c r="C6" s="359" t="s">
        <v>3</v>
      </c>
      <c r="D6" s="359" t="s">
        <v>4</v>
      </c>
      <c r="E6" s="359" t="s">
        <v>5</v>
      </c>
      <c r="F6" s="359" t="s">
        <v>6</v>
      </c>
      <c r="G6" s="362" t="s">
        <v>7</v>
      </c>
      <c r="H6" s="363"/>
      <c r="I6" s="363"/>
      <c r="J6" s="363"/>
      <c r="K6" s="363"/>
      <c r="L6" s="363"/>
      <c r="M6" s="363"/>
      <c r="N6" s="363"/>
      <c r="O6" s="363"/>
      <c r="P6" s="363"/>
      <c r="Q6" s="363"/>
      <c r="R6" s="363"/>
      <c r="S6" s="364"/>
      <c r="T6" s="359" t="s">
        <v>8</v>
      </c>
      <c r="U6" s="362" t="s">
        <v>9</v>
      </c>
      <c r="V6" s="363"/>
      <c r="W6" s="363"/>
      <c r="X6" s="363"/>
      <c r="Y6" s="363"/>
      <c r="Z6" s="363"/>
      <c r="AA6" s="363"/>
      <c r="AB6" s="364"/>
      <c r="AC6" s="365" t="s">
        <v>10</v>
      </c>
    </row>
    <row r="7" spans="1:29" ht="15.75" customHeight="1">
      <c r="A7" s="294" t="str">
        <f>TenXa</f>
        <v>Huyện Hướng Hóa</v>
      </c>
      <c r="B7" s="360"/>
      <c r="C7" s="360"/>
      <c r="D7" s="360"/>
      <c r="E7" s="360"/>
      <c r="F7" s="360"/>
      <c r="G7" s="360" t="s">
        <v>11</v>
      </c>
      <c r="H7" s="360" t="s">
        <v>12</v>
      </c>
      <c r="I7" s="359" t="s">
        <v>13</v>
      </c>
      <c r="J7" s="148" t="s">
        <v>14</v>
      </c>
      <c r="K7" s="148"/>
      <c r="L7" s="148"/>
      <c r="M7" s="148"/>
      <c r="N7" s="148"/>
      <c r="O7" s="148"/>
      <c r="P7" s="366" t="s">
        <v>15</v>
      </c>
      <c r="Q7" s="366" t="s">
        <v>16</v>
      </c>
      <c r="R7" s="361" t="s">
        <v>17</v>
      </c>
      <c r="S7" s="361" t="s">
        <v>18</v>
      </c>
      <c r="T7" s="360"/>
      <c r="U7" s="355" t="s">
        <v>19</v>
      </c>
      <c r="V7" s="355" t="s">
        <v>20</v>
      </c>
      <c r="W7" s="355" t="s">
        <v>21</v>
      </c>
      <c r="X7" s="355" t="s">
        <v>22</v>
      </c>
      <c r="Y7" s="355" t="s">
        <v>23</v>
      </c>
      <c r="Z7" s="355" t="s">
        <v>24</v>
      </c>
      <c r="AA7" s="355" t="s">
        <v>25</v>
      </c>
      <c r="AB7" s="355" t="s">
        <v>26</v>
      </c>
      <c r="AC7" s="360"/>
    </row>
    <row r="8" spans="1:29" ht="21" customHeight="1">
      <c r="A8" s="295" t="str">
        <f>A2</f>
        <v>Huyện Hướng Hóa</v>
      </c>
      <c r="B8" s="360"/>
      <c r="C8" s="360"/>
      <c r="D8" s="360"/>
      <c r="E8" s="360"/>
      <c r="F8" s="360"/>
      <c r="G8" s="360"/>
      <c r="H8" s="360"/>
      <c r="I8" s="360"/>
      <c r="J8" s="358" t="s">
        <v>27</v>
      </c>
      <c r="K8" s="147" t="s">
        <v>28</v>
      </c>
      <c r="L8" s="146"/>
      <c r="M8" s="146"/>
      <c r="N8" s="146"/>
      <c r="O8" s="146"/>
      <c r="P8" s="367"/>
      <c r="Q8" s="367"/>
      <c r="R8" s="358"/>
      <c r="S8" s="358"/>
      <c r="T8" s="360"/>
      <c r="U8" s="356"/>
      <c r="V8" s="356"/>
      <c r="W8" s="356"/>
      <c r="X8" s="356"/>
      <c r="Y8" s="356"/>
      <c r="Z8" s="356"/>
      <c r="AA8" s="356"/>
      <c r="AB8" s="356"/>
      <c r="AC8" s="360"/>
    </row>
    <row r="9" spans="1:29" ht="15.75">
      <c r="A9" s="295"/>
      <c r="B9" s="360"/>
      <c r="C9" s="360"/>
      <c r="D9" s="360"/>
      <c r="E9" s="360"/>
      <c r="F9" s="360"/>
      <c r="G9" s="360"/>
      <c r="H9" s="360"/>
      <c r="I9" s="360"/>
      <c r="J9" s="358"/>
      <c r="K9" s="358" t="s">
        <v>29</v>
      </c>
      <c r="L9" s="358" t="s">
        <v>30</v>
      </c>
      <c r="M9" s="358" t="s">
        <v>31</v>
      </c>
      <c r="N9" s="358" t="s">
        <v>32</v>
      </c>
      <c r="O9" s="358" t="s">
        <v>33</v>
      </c>
      <c r="P9" s="367"/>
      <c r="Q9" s="367"/>
      <c r="R9" s="358"/>
      <c r="S9" s="358"/>
      <c r="T9" s="360"/>
      <c r="U9" s="356"/>
      <c r="V9" s="356"/>
      <c r="W9" s="356"/>
      <c r="X9" s="356"/>
      <c r="Y9" s="356"/>
      <c r="Z9" s="356"/>
      <c r="AA9" s="356"/>
      <c r="AB9" s="356"/>
      <c r="AC9" s="360"/>
    </row>
    <row r="10" spans="1:29" ht="63.75" customHeight="1">
      <c r="A10" s="296"/>
      <c r="B10" s="361"/>
      <c r="C10" s="361"/>
      <c r="D10" s="361"/>
      <c r="E10" s="361"/>
      <c r="F10" s="361"/>
      <c r="G10" s="361"/>
      <c r="H10" s="361"/>
      <c r="I10" s="361"/>
      <c r="J10" s="358"/>
      <c r="K10" s="358"/>
      <c r="L10" s="358"/>
      <c r="M10" s="358"/>
      <c r="N10" s="358"/>
      <c r="O10" s="358"/>
      <c r="P10" s="367"/>
      <c r="Q10" s="367"/>
      <c r="R10" s="358"/>
      <c r="S10" s="358"/>
      <c r="T10" s="361"/>
      <c r="U10" s="357"/>
      <c r="V10" s="357"/>
      <c r="W10" s="357"/>
      <c r="X10" s="357"/>
      <c r="Y10" s="357"/>
      <c r="Z10" s="357"/>
      <c r="AA10" s="357"/>
      <c r="AB10" s="357"/>
      <c r="AC10" s="361"/>
    </row>
    <row r="11" spans="1:31" s="143" customFormat="1" ht="13.5" customHeight="1">
      <c r="A11" s="145">
        <v>1</v>
      </c>
      <c r="B11" s="145">
        <v>2</v>
      </c>
      <c r="C11" s="145">
        <v>3</v>
      </c>
      <c r="D11" s="145">
        <v>4</v>
      </c>
      <c r="E11" s="145">
        <v>5</v>
      </c>
      <c r="F11" s="145" t="s">
        <v>34</v>
      </c>
      <c r="G11" s="145">
        <v>7</v>
      </c>
      <c r="H11" s="145">
        <v>8</v>
      </c>
      <c r="I11" s="145" t="s">
        <v>35</v>
      </c>
      <c r="J11" s="145">
        <v>10</v>
      </c>
      <c r="K11" s="145">
        <v>11</v>
      </c>
      <c r="L11" s="145">
        <v>12</v>
      </c>
      <c r="M11" s="145">
        <v>13</v>
      </c>
      <c r="N11" s="145">
        <v>14</v>
      </c>
      <c r="O11" s="145">
        <v>15</v>
      </c>
      <c r="P11" s="145">
        <v>16</v>
      </c>
      <c r="Q11" s="145" t="s">
        <v>36</v>
      </c>
      <c r="R11" s="145" t="s">
        <v>37</v>
      </c>
      <c r="S11" s="145" t="s">
        <v>38</v>
      </c>
      <c r="T11" s="145">
        <v>20</v>
      </c>
      <c r="U11" s="145">
        <v>21</v>
      </c>
      <c r="V11" s="145">
        <v>22</v>
      </c>
      <c r="W11" s="145">
        <v>23</v>
      </c>
      <c r="X11" s="145">
        <v>24</v>
      </c>
      <c r="Y11" s="145">
        <v>25</v>
      </c>
      <c r="Z11" s="145">
        <v>26</v>
      </c>
      <c r="AA11" s="145">
        <v>27</v>
      </c>
      <c r="AB11" s="145">
        <v>28</v>
      </c>
      <c r="AC11" s="145">
        <v>29</v>
      </c>
      <c r="AD11" s="144"/>
      <c r="AE11" s="165">
        <v>4</v>
      </c>
    </row>
    <row r="12" spans="1:31" s="142" customFormat="1" ht="19.5" customHeight="1">
      <c r="A12" s="297" t="str">
        <f>IF(ROW(1:1)&lt;=TS_DiemBC,UPPER(VLOOKUP(ROW(1:1),TTinDV!$A$6:$B$29,2,)),IF(ROW(1:1)=TS_DiemBC+1,"     TỔNG CỘNG",""))</f>
        <v>ĐƠN VỊ BẦU CỬ SỐ 1</v>
      </c>
      <c r="B12" s="141"/>
      <c r="C12" s="141"/>
      <c r="D12" s="221"/>
      <c r="E12" s="221"/>
      <c r="F12" s="222"/>
      <c r="G12" s="221"/>
      <c r="H12" s="221"/>
      <c r="I12" s="222"/>
      <c r="J12" s="221"/>
      <c r="K12" s="221"/>
      <c r="L12" s="221"/>
      <c r="M12" s="221"/>
      <c r="N12" s="221"/>
      <c r="O12" s="221"/>
      <c r="P12" s="221"/>
      <c r="Q12" s="221"/>
      <c r="R12" s="222"/>
      <c r="S12" s="222"/>
      <c r="T12" s="221"/>
      <c r="U12" s="221"/>
      <c r="V12" s="221"/>
      <c r="W12" s="221"/>
      <c r="X12" s="221"/>
      <c r="Y12" s="221"/>
      <c r="Z12" s="221"/>
      <c r="AA12" s="221"/>
      <c r="AB12" s="221"/>
      <c r="AC12" s="221"/>
      <c r="AD12" s="223">
        <f>IF(AC12&lt;&gt;K12+L12*2+M12*3+N12*4+O12*5,K12+L12*2+M12*3+N12*4+O12*5&amp;"- Sai","")</f>
      </c>
      <c r="AE12" s="166" t="str">
        <f ca="1">OFFSET(DSUCV!$B$3,MATCH(Ten_DVBC,DSUCV!$C$4:$C$68,)+ROW(1:1)-1,0)</f>
        <v>Trần Thị Dạn</v>
      </c>
    </row>
    <row r="13" spans="1:31" s="142" customFormat="1" ht="20.25" customHeight="1">
      <c r="A13" s="297" t="str">
        <f>IF(ROW(2:2)&lt;=TS_DiemBC,UPPER(VLOOKUP(ROW(2:2),TTinDV!$A$6:$B$29,2,)),IF(ROW(2:2)=TS_DiemBC+1,"     TỔNG CỘNG",""))</f>
        <v>ĐƠN VỊ BẦU CỬ SỐ 2</v>
      </c>
      <c r="B13" s="141">
        <v>4</v>
      </c>
      <c r="C13" s="141">
        <v>7</v>
      </c>
      <c r="D13" s="221">
        <v>56</v>
      </c>
      <c r="E13" s="221">
        <v>56</v>
      </c>
      <c r="F13" s="222">
        <v>100</v>
      </c>
      <c r="G13" s="221">
        <v>56</v>
      </c>
      <c r="H13" s="221">
        <v>56</v>
      </c>
      <c r="I13" s="222">
        <v>100</v>
      </c>
      <c r="J13" s="221">
        <v>56</v>
      </c>
      <c r="K13" s="221"/>
      <c r="L13" s="221"/>
      <c r="M13" s="221"/>
      <c r="N13" s="221">
        <v>56</v>
      </c>
      <c r="O13" s="221"/>
      <c r="P13" s="221"/>
      <c r="Q13" s="221">
        <v>56</v>
      </c>
      <c r="R13" s="222">
        <v>100</v>
      </c>
      <c r="S13" s="222">
        <v>0</v>
      </c>
      <c r="T13" s="221">
        <v>1</v>
      </c>
      <c r="U13" s="221">
        <v>55</v>
      </c>
      <c r="V13" s="221">
        <v>54</v>
      </c>
      <c r="W13" s="221">
        <v>50</v>
      </c>
      <c r="X13" s="221">
        <v>35</v>
      </c>
      <c r="Y13" s="221">
        <v>21</v>
      </c>
      <c r="Z13" s="221">
        <v>7</v>
      </c>
      <c r="AA13" s="221">
        <v>2</v>
      </c>
      <c r="AB13" s="221"/>
      <c r="AC13" s="221">
        <v>224</v>
      </c>
      <c r="AD13" s="223">
        <f aca="true" t="shared" si="0" ref="AD13:AD20">IF(AC13&lt;&gt;K13+L13*2+M13*3+N13*4+O13*5,K13+L13*2+M13*3+N13*4+O13*5&amp;"- Sai","")</f>
      </c>
      <c r="AE13" s="166" t="str">
        <f ca="1">OFFSET(DSUCV!$B$3,MATCH(Ten_DVBC,DSUCV!$C$4:$C$68,)+ROW(2:2)-1,0)</f>
        <v>Nguyễn Ngọc Khoa</v>
      </c>
    </row>
    <row r="14" spans="1:31" s="142" customFormat="1" ht="20.25" customHeight="1">
      <c r="A14" s="297" t="str">
        <f>IF(ROW(3:3)&lt;=TS_DiemBC,UPPER(VLOOKUP(ROW(3:3),TTinDV!$A$6:$B$29,2,)),IF(ROW(3:3)=TS_DiemBC+1,"     TỔNG CỘNG",""))</f>
        <v>ĐƠN VỊ BẦU CỬ SỐ 3</v>
      </c>
      <c r="B14" s="141"/>
      <c r="C14" s="141"/>
      <c r="D14" s="221"/>
      <c r="E14" s="221"/>
      <c r="F14" s="222"/>
      <c r="G14" s="221"/>
      <c r="H14" s="221"/>
      <c r="I14" s="222"/>
      <c r="J14" s="221"/>
      <c r="K14" s="221"/>
      <c r="L14" s="221"/>
      <c r="M14" s="221"/>
      <c r="N14" s="221"/>
      <c r="O14" s="221"/>
      <c r="P14" s="221"/>
      <c r="Q14" s="221"/>
      <c r="R14" s="222"/>
      <c r="S14" s="222"/>
      <c r="T14" s="221"/>
      <c r="U14" s="221"/>
      <c r="V14" s="221"/>
      <c r="W14" s="221"/>
      <c r="X14" s="221"/>
      <c r="Y14" s="221"/>
      <c r="Z14" s="221"/>
      <c r="AA14" s="221"/>
      <c r="AB14" s="221"/>
      <c r="AC14" s="221"/>
      <c r="AD14" s="223">
        <f t="shared" si="0"/>
      </c>
      <c r="AE14" s="166" t="str">
        <f ca="1">OFFSET(DSUCV!$B$3,MATCH(Ten_DVBC,DSUCV!$C$4:$C$68,)+ROW(3:3)-1,0)</f>
        <v>Lê Văn Minh</v>
      </c>
    </row>
    <row r="15" spans="1:31" s="142" customFormat="1" ht="20.25" customHeight="1">
      <c r="A15" s="297" t="str">
        <f>IF(ROW(4:4)&lt;=TS_DiemBC,UPPER(VLOOKUP(ROW(4:4),TTinDV!$A$6:$B$29,2,)),IF(ROW(4:4)=TS_DiemBC+1,"     TỔNG CỘNG",""))</f>
        <v>ĐƠN VỊ BẦU CỬ SỐ 4</v>
      </c>
      <c r="B15" s="141"/>
      <c r="C15" s="141"/>
      <c r="D15" s="221"/>
      <c r="E15" s="221"/>
      <c r="F15" s="222"/>
      <c r="G15" s="221"/>
      <c r="H15" s="221"/>
      <c r="I15" s="222"/>
      <c r="J15" s="221"/>
      <c r="K15" s="221"/>
      <c r="L15" s="221"/>
      <c r="M15" s="221"/>
      <c r="N15" s="221"/>
      <c r="O15" s="221"/>
      <c r="P15" s="221"/>
      <c r="Q15" s="221"/>
      <c r="R15" s="222"/>
      <c r="S15" s="222"/>
      <c r="T15" s="221"/>
      <c r="U15" s="221"/>
      <c r="V15" s="221"/>
      <c r="W15" s="221"/>
      <c r="X15" s="221"/>
      <c r="Y15" s="221"/>
      <c r="Z15" s="221"/>
      <c r="AA15" s="221"/>
      <c r="AB15" s="221"/>
      <c r="AC15" s="221"/>
      <c r="AD15" s="223">
        <f t="shared" si="0"/>
      </c>
      <c r="AE15" s="166" t="str">
        <f ca="1">OFFSET(DSUCV!$B$3,MATCH(Ten_DVBC,DSUCV!$C$4:$C$68,)+ROW(4:4)-1,0)</f>
        <v>Nguyễn Hoài Nam</v>
      </c>
    </row>
    <row r="16" spans="1:31" s="224" customFormat="1" ht="20.25" customHeight="1">
      <c r="A16" s="297" t="str">
        <f>IF(ROW(5:5)&lt;=TS_DiemBC,UPPER(VLOOKUP(ROW(5:5),TTinDV!$A$6:$B$29,2,)),IF(ROW(5:5)=TS_DiemBC+1,"     TỔNG CỘNG",""))</f>
        <v>ĐƠN VỊ BẦU CỬ SỐ 5</v>
      </c>
      <c r="B16" s="141"/>
      <c r="C16" s="141"/>
      <c r="D16" s="221"/>
      <c r="E16" s="221"/>
      <c r="F16" s="222"/>
      <c r="G16" s="221"/>
      <c r="H16" s="221"/>
      <c r="I16" s="222"/>
      <c r="J16" s="221"/>
      <c r="K16" s="221"/>
      <c r="L16" s="221"/>
      <c r="M16" s="221"/>
      <c r="N16" s="221"/>
      <c r="O16" s="221"/>
      <c r="P16" s="221"/>
      <c r="Q16" s="221"/>
      <c r="R16" s="222"/>
      <c r="S16" s="222"/>
      <c r="T16" s="221"/>
      <c r="U16" s="221"/>
      <c r="V16" s="221"/>
      <c r="W16" s="221"/>
      <c r="X16" s="221"/>
      <c r="Y16" s="221"/>
      <c r="Z16" s="221"/>
      <c r="AA16" s="221"/>
      <c r="AB16" s="221"/>
      <c r="AC16" s="221"/>
      <c r="AD16" s="223">
        <f t="shared" si="0"/>
      </c>
      <c r="AE16" s="166" t="str">
        <f ca="1">OFFSET(DSUCV!$B$3,MATCH(Ten_DVBC,DSUCV!$C$4:$C$68,)+ROW(5:5)-1,0)</f>
        <v>Lê Quang Thuận</v>
      </c>
    </row>
    <row r="17" spans="1:31" s="224" customFormat="1" ht="20.25" customHeight="1">
      <c r="A17" s="297" t="str">
        <f>IF(ROW(6:6)&lt;=TS_DiemBC,UPPER(VLOOKUP(ROW(6:6),TTinDV!$A$6:$B$29,2,)),IF(ROW(6:6)=TS_DiemBC+1,"     TỔNG CỘNG",""))</f>
        <v>ĐƠN VỊ BẦU CỬ SỐ 6</v>
      </c>
      <c r="B17" s="141"/>
      <c r="C17" s="141"/>
      <c r="D17" s="221"/>
      <c r="E17" s="221"/>
      <c r="F17" s="222"/>
      <c r="G17" s="221"/>
      <c r="H17" s="221"/>
      <c r="I17" s="222"/>
      <c r="J17" s="221"/>
      <c r="K17" s="221"/>
      <c r="L17" s="221"/>
      <c r="M17" s="221"/>
      <c r="N17" s="221"/>
      <c r="O17" s="221"/>
      <c r="P17" s="221"/>
      <c r="Q17" s="221"/>
      <c r="R17" s="222"/>
      <c r="S17" s="222"/>
      <c r="T17" s="221"/>
      <c r="U17" s="221"/>
      <c r="V17" s="221"/>
      <c r="W17" s="221"/>
      <c r="X17" s="221"/>
      <c r="Y17" s="221"/>
      <c r="Z17" s="221"/>
      <c r="AA17" s="221"/>
      <c r="AB17" s="221"/>
      <c r="AC17" s="221"/>
      <c r="AD17" s="223">
        <f t="shared" si="0"/>
      </c>
      <c r="AE17" s="166" t="str">
        <f ca="1">OFFSET(DSUCV!$B$3,MATCH(Ten_DVBC,DSUCV!$C$4:$C$68,)+ROW(6:6)-1,0)</f>
        <v>Hồ Thị Thanh Thủy</v>
      </c>
    </row>
    <row r="18" spans="1:31" s="224" customFormat="1" ht="20.25" customHeight="1">
      <c r="A18" s="297" t="str">
        <f>IF(ROW(7:7)&lt;=TS_DiemBC,UPPER(VLOOKUP(ROW(7:7),TTinDV!$A$6:$B$29,2,)),IF(ROW(7:7)=TS_DiemBC+1,"     TỔNG CỘNG",""))</f>
        <v>ĐƠN VỊ BẦU CỬ SỐ 7</v>
      </c>
      <c r="B18" s="141"/>
      <c r="C18" s="141"/>
      <c r="D18" s="221"/>
      <c r="E18" s="221"/>
      <c r="F18" s="222"/>
      <c r="G18" s="221"/>
      <c r="H18" s="221"/>
      <c r="I18" s="222"/>
      <c r="J18" s="221"/>
      <c r="K18" s="221"/>
      <c r="L18" s="221"/>
      <c r="M18" s="221"/>
      <c r="N18" s="221"/>
      <c r="O18" s="221"/>
      <c r="P18" s="221"/>
      <c r="Q18" s="221"/>
      <c r="R18" s="222"/>
      <c r="S18" s="222"/>
      <c r="T18" s="221"/>
      <c r="U18" s="221"/>
      <c r="V18" s="221"/>
      <c r="W18" s="221"/>
      <c r="X18" s="221"/>
      <c r="Y18" s="221"/>
      <c r="Z18" s="221"/>
      <c r="AA18" s="221"/>
      <c r="AB18" s="221"/>
      <c r="AC18" s="221"/>
      <c r="AD18" s="223">
        <f t="shared" si="0"/>
      </c>
      <c r="AE18" s="166" t="str">
        <f ca="1">OFFSET(DSUCV!$B$3,MATCH(Ten_DVBC,DSUCV!$C$4:$C$68,)+ROW(7:7)-1,0)</f>
        <v>Hoàng Văn Trung</v>
      </c>
    </row>
    <row r="19" spans="1:31" s="138" customFormat="1" ht="20.25" customHeight="1">
      <c r="A19" s="297" t="str">
        <f>IF(ROW(8:8)&lt;=TS_DiemBC,UPPER(VLOOKUP(ROW(8:8),TTinDV!$A$6:$B$29,2,)),IF(ROW(8:8)=TS_DiemBC+1,"     TỔNG CỘNG",""))</f>
        <v>ĐƠN VỊ BẦU CỬ SỐ 8</v>
      </c>
      <c r="B19" s="141"/>
      <c r="C19" s="141"/>
      <c r="D19" s="300"/>
      <c r="E19" s="300"/>
      <c r="F19" s="140"/>
      <c r="G19" s="300"/>
      <c r="H19" s="300"/>
      <c r="I19" s="140"/>
      <c r="J19" s="300"/>
      <c r="K19" s="300"/>
      <c r="L19" s="300"/>
      <c r="M19" s="300"/>
      <c r="N19" s="300"/>
      <c r="O19" s="300"/>
      <c r="P19" s="300"/>
      <c r="Q19" s="300"/>
      <c r="R19" s="140"/>
      <c r="S19" s="140"/>
      <c r="T19" s="300"/>
      <c r="U19" s="300"/>
      <c r="V19" s="300"/>
      <c r="W19" s="300"/>
      <c r="X19" s="300"/>
      <c r="Y19" s="300"/>
      <c r="Z19" s="300"/>
      <c r="AA19" s="300"/>
      <c r="AB19" s="300"/>
      <c r="AC19" s="300"/>
      <c r="AD19" s="139">
        <f t="shared" si="0"/>
      </c>
      <c r="AE19" s="166" t="str">
        <f ca="1">OFFSET(DSUCV!$B$3,MATCH(Ten_DVBC,DSUCV!$C$4:$C$68,)+ROW(8:8)-1,0)</f>
        <v>Nguyễn Anh Tuấn</v>
      </c>
    </row>
    <row r="20" spans="1:31" s="175" customFormat="1" ht="20.25" customHeight="1">
      <c r="A20" s="297" t="str">
        <f>IF(ROW(9:9)&lt;=TS_DiemBC,UPPER(VLOOKUP(ROW(9:9),TTinDV!$A$6:$B$29,2,)),IF(ROW(9:9)=TS_DiemBC+1,"     TỔNG CỘNG",""))</f>
        <v>ĐƠN VỊ BẦU CỬ SỐ 9</v>
      </c>
      <c r="B20" s="171"/>
      <c r="C20" s="171"/>
      <c r="D20" s="301"/>
      <c r="E20" s="301"/>
      <c r="F20" s="172"/>
      <c r="G20" s="301"/>
      <c r="H20" s="301"/>
      <c r="I20" s="172"/>
      <c r="J20" s="301"/>
      <c r="K20" s="301"/>
      <c r="L20" s="301"/>
      <c r="M20" s="301"/>
      <c r="N20" s="301"/>
      <c r="O20" s="301"/>
      <c r="P20" s="301"/>
      <c r="Q20" s="301"/>
      <c r="R20" s="172"/>
      <c r="S20" s="172"/>
      <c r="T20" s="301"/>
      <c r="U20" s="301"/>
      <c r="V20" s="301"/>
      <c r="W20" s="301"/>
      <c r="X20" s="301"/>
      <c r="Y20" s="301"/>
      <c r="Z20" s="301"/>
      <c r="AA20" s="301"/>
      <c r="AB20" s="301"/>
      <c r="AC20" s="301"/>
      <c r="AD20" s="173">
        <f t="shared" si="0"/>
      </c>
      <c r="AE20" s="174" t="str">
        <f ca="1">OFFSET(DSUCV!$B$3,MATCH(Ten_DVBC,DSUCV!$C$4:$C$68,)+ROW(9:9)-1,0)</f>
        <v>Hà Ngọc Giao</v>
      </c>
    </row>
    <row r="21" spans="1:31" s="134" customFormat="1" ht="20.25" customHeight="1">
      <c r="A21" s="297" t="str">
        <f>IF(ROW(10:10)&lt;=TS_DiemBC,UPPER(VLOOKUP(ROW(10:10),TTinDV!$A$6:$B$29,2,)),IF(ROW(10:10)=TS_DiemBC+1,"     TỔNG CỘNG",""))</f>
        <v>ĐƠN VỊ BẦU CỬ SỐ 10</v>
      </c>
      <c r="B21" s="137"/>
      <c r="C21" s="137"/>
      <c r="D21" s="302"/>
      <c r="E21" s="302"/>
      <c r="F21" s="136"/>
      <c r="G21" s="302"/>
      <c r="H21" s="302"/>
      <c r="I21" s="136"/>
      <c r="J21" s="302"/>
      <c r="K21" s="302"/>
      <c r="L21" s="302"/>
      <c r="M21" s="302"/>
      <c r="N21" s="302"/>
      <c r="O21" s="302"/>
      <c r="P21" s="302"/>
      <c r="Q21" s="302"/>
      <c r="R21" s="136"/>
      <c r="S21" s="136"/>
      <c r="T21" s="302"/>
      <c r="U21" s="302"/>
      <c r="V21" s="302"/>
      <c r="W21" s="302"/>
      <c r="X21" s="302"/>
      <c r="Y21" s="302"/>
      <c r="Z21" s="302"/>
      <c r="AA21" s="302"/>
      <c r="AB21" s="302"/>
      <c r="AC21" s="302"/>
      <c r="AD21" s="135"/>
      <c r="AE21" s="166" t="str">
        <f ca="1">OFFSET(DSUCV!$B$3,MATCH(Ten_DVBC,DSUCV!$C$4:$C$68,)+ROW(10:10)-1,0)</f>
        <v>Nguyễn Thị Huyền</v>
      </c>
    </row>
    <row r="22" spans="1:35" s="133" customFormat="1" ht="20.25" customHeight="1">
      <c r="A22" s="297" t="str">
        <f>IF(ROW(11:11)&lt;=TS_DiemBC,UPPER(VLOOKUP(ROW(11:11),TTinDV!$A$6:$B$29,2,)),IF(ROW(11:11)=TS_DiemBC+1,"     TỔNG CỘNG",""))</f>
        <v>ĐƠN VỊ BẦU CỬ SỐ 11</v>
      </c>
      <c r="B22" s="265"/>
      <c r="C22" s="265"/>
      <c r="D22" s="303"/>
      <c r="E22" s="303"/>
      <c r="F22" s="311"/>
      <c r="G22" s="303"/>
      <c r="H22" s="303"/>
      <c r="I22" s="311"/>
      <c r="J22" s="303"/>
      <c r="K22" s="303"/>
      <c r="L22" s="303"/>
      <c r="M22" s="303"/>
      <c r="N22" s="303"/>
      <c r="O22" s="303"/>
      <c r="P22" s="303"/>
      <c r="Q22" s="303"/>
      <c r="R22" s="311"/>
      <c r="S22" s="311"/>
      <c r="T22" s="303"/>
      <c r="U22" s="303"/>
      <c r="V22" s="303"/>
      <c r="W22" s="303"/>
      <c r="X22" s="303"/>
      <c r="Y22" s="303"/>
      <c r="Z22" s="303"/>
      <c r="AA22" s="303"/>
      <c r="AB22" s="303"/>
      <c r="AC22" s="303"/>
      <c r="AD22" s="158"/>
      <c r="AE22" s="166" t="str">
        <f ca="1">OFFSET(DSUCV!$B$3,MATCH(Ten_DVBC,DSUCV!$C$4:$C$68,)+ROW(11:11)-1,0)</f>
        <v>Hoàng Thị Lan</v>
      </c>
      <c r="AF22" s="157"/>
      <c r="AG22" s="157"/>
      <c r="AH22" s="157"/>
      <c r="AI22" s="157"/>
    </row>
    <row r="23" spans="1:35" s="156" customFormat="1" ht="20.25" customHeight="1">
      <c r="A23" s="297" t="str">
        <f>IF(ROW(12:12)&lt;=TS_DiemBC,UPPER(VLOOKUP(ROW(12:12),TTinDV!$A$6:$B$29,2,)),IF(ROW(12:12)=TS_DiemBC+1,"     TỔNG CỘNG",""))</f>
        <v>     TỔNG CỘNG</v>
      </c>
      <c r="B23" s="266">
        <v>4</v>
      </c>
      <c r="C23" s="266">
        <v>7</v>
      </c>
      <c r="D23" s="304">
        <v>56</v>
      </c>
      <c r="E23" s="304">
        <v>56</v>
      </c>
      <c r="F23" s="310">
        <v>100</v>
      </c>
      <c r="G23" s="304">
        <v>56</v>
      </c>
      <c r="H23" s="304">
        <v>56</v>
      </c>
      <c r="I23" s="310">
        <v>100</v>
      </c>
      <c r="J23" s="304">
        <v>56</v>
      </c>
      <c r="K23" s="304">
        <v>0</v>
      </c>
      <c r="L23" s="304">
        <v>0</v>
      </c>
      <c r="M23" s="304">
        <v>0</v>
      </c>
      <c r="N23" s="304">
        <v>56</v>
      </c>
      <c r="O23" s="304">
        <v>0</v>
      </c>
      <c r="P23" s="304">
        <v>0</v>
      </c>
      <c r="Q23" s="304">
        <v>56</v>
      </c>
      <c r="R23" s="310">
        <v>100</v>
      </c>
      <c r="S23" s="310">
        <v>0</v>
      </c>
      <c r="T23" s="304">
        <v>1</v>
      </c>
      <c r="U23" s="304">
        <v>55</v>
      </c>
      <c r="V23" s="304">
        <v>54</v>
      </c>
      <c r="W23" s="304">
        <v>50</v>
      </c>
      <c r="X23" s="304">
        <v>35</v>
      </c>
      <c r="Y23" s="304">
        <v>21</v>
      </c>
      <c r="Z23" s="304">
        <v>7</v>
      </c>
      <c r="AA23" s="304">
        <v>2</v>
      </c>
      <c r="AB23" s="304">
        <v>0</v>
      </c>
      <c r="AC23" s="304">
        <v>224</v>
      </c>
      <c r="AD23" s="160"/>
      <c r="AE23" s="167"/>
      <c r="AF23" s="159"/>
      <c r="AG23" s="159"/>
      <c r="AH23" s="159"/>
      <c r="AI23" s="159"/>
    </row>
    <row r="24" spans="1:35" s="129" customFormat="1" ht="20.25" customHeight="1">
      <c r="A24" s="297">
        <f>IF(ROW(13:13)&lt;=TS_DiemBC,UPPER(VLOOKUP(ROW(13:13),TTinDV!$A$6:$B$29,2,)),IF(ROW(13:13)=TS_DiemBC+1,"     TỔNG CỘNG",""))</f>
      </c>
      <c r="B24" s="267"/>
      <c r="C24" s="267"/>
      <c r="D24" s="305"/>
      <c r="E24" s="305"/>
      <c r="F24" s="312"/>
      <c r="G24" s="305"/>
      <c r="H24" s="305"/>
      <c r="I24" s="312"/>
      <c r="J24" s="305"/>
      <c r="K24" s="305"/>
      <c r="L24" s="305"/>
      <c r="M24" s="305"/>
      <c r="N24" s="305"/>
      <c r="O24" s="305"/>
      <c r="P24" s="305"/>
      <c r="Q24" s="305"/>
      <c r="R24" s="312"/>
      <c r="S24" s="312"/>
      <c r="T24" s="305"/>
      <c r="U24" s="305"/>
      <c r="V24" s="305"/>
      <c r="W24" s="305" t="s">
        <v>258</v>
      </c>
      <c r="X24" s="305"/>
      <c r="Y24" s="305"/>
      <c r="Z24" s="305"/>
      <c r="AA24" s="305"/>
      <c r="AB24" s="305"/>
      <c r="AC24" s="305"/>
      <c r="AD24" s="162"/>
      <c r="AE24" s="163"/>
      <c r="AF24" s="161"/>
      <c r="AG24" s="161"/>
      <c r="AH24" s="161"/>
      <c r="AI24" s="161"/>
    </row>
    <row r="25" spans="1:35" s="156" customFormat="1" ht="20.25" customHeight="1">
      <c r="A25" s="298">
        <f>IF(ROW(14:14)&lt;=TS_DiemBC,UPPER(VLOOKUP(ROW(14:14),TTinDV!$A$6:$B$29,2,)),IF(ROW(14:14)=TS_DiemBC+1,"     TỔNG CỘNG",""))</f>
      </c>
      <c r="B25" s="266"/>
      <c r="C25" s="266"/>
      <c r="D25" s="304" t="s">
        <v>257</v>
      </c>
      <c r="E25" s="304"/>
      <c r="F25" s="310"/>
      <c r="G25" s="304"/>
      <c r="H25" s="304"/>
      <c r="I25" s="310"/>
      <c r="J25" s="304"/>
      <c r="K25" s="304"/>
      <c r="L25" s="304"/>
      <c r="M25" s="304"/>
      <c r="N25" s="304"/>
      <c r="O25" s="304"/>
      <c r="P25" s="304"/>
      <c r="Q25" s="304"/>
      <c r="R25" s="310"/>
      <c r="S25" s="310"/>
      <c r="T25" s="304"/>
      <c r="U25" s="304"/>
      <c r="V25" s="304"/>
      <c r="W25" s="304" t="s">
        <v>266</v>
      </c>
      <c r="X25" s="304"/>
      <c r="Y25" s="304"/>
      <c r="Z25" s="304"/>
      <c r="AA25" s="304"/>
      <c r="AB25" s="304"/>
      <c r="AC25" s="304"/>
      <c r="AD25" s="160"/>
      <c r="AE25" s="167"/>
      <c r="AF25" s="159"/>
      <c r="AG25" s="159"/>
      <c r="AH25" s="159"/>
      <c r="AI25" s="159"/>
    </row>
    <row r="26" spans="1:35" s="156" customFormat="1" ht="20.25" customHeight="1">
      <c r="A26" s="298">
        <f>IF(ROW(15:15)&lt;=TS_DiemBC,UPPER(VLOOKUP(ROW(15:15),TTinDV!$A$6:$B$29,2,)),IF(ROW(15:15)=TS_DiemBC+1,"     TỔNG CỘNG",""))</f>
      </c>
      <c r="B26" s="266"/>
      <c r="C26" s="266"/>
      <c r="D26" s="304"/>
      <c r="E26" s="304"/>
      <c r="F26" s="310"/>
      <c r="G26" s="304"/>
      <c r="H26" s="304"/>
      <c r="I26" s="310"/>
      <c r="J26" s="304"/>
      <c r="K26" s="304"/>
      <c r="L26" s="304"/>
      <c r="M26" s="304"/>
      <c r="N26" s="304"/>
      <c r="O26" s="304"/>
      <c r="P26" s="304"/>
      <c r="Q26" s="304"/>
      <c r="R26" s="310"/>
      <c r="S26" s="310"/>
      <c r="T26" s="304"/>
      <c r="U26" s="304"/>
      <c r="V26" s="304"/>
      <c r="W26" s="304" t="s">
        <v>267</v>
      </c>
      <c r="X26" s="304"/>
      <c r="Y26" s="304"/>
      <c r="Z26" s="304"/>
      <c r="AA26" s="304"/>
      <c r="AB26" s="304"/>
      <c r="AC26" s="304"/>
      <c r="AD26" s="160"/>
      <c r="AE26" s="167"/>
      <c r="AF26" s="159"/>
      <c r="AG26" s="159"/>
      <c r="AH26" s="159"/>
      <c r="AI26" s="159"/>
    </row>
    <row r="27" spans="1:35" s="129" customFormat="1" ht="20.25" customHeight="1">
      <c r="A27" s="297">
        <f>IF(ROW(16:16)&lt;=TS_DiemBC,UPPER(VLOOKUP(ROW(16:16),TTinDV!$A$6:$B$29,2,)),IF(ROW(16:16)=TS_DiemBC+1,"     TỔNG CỘNG",""))</f>
      </c>
      <c r="B27" s="267"/>
      <c r="C27" s="267"/>
      <c r="D27" s="305"/>
      <c r="E27" s="305"/>
      <c r="F27" s="312"/>
      <c r="G27" s="305"/>
      <c r="H27" s="305"/>
      <c r="I27" s="312"/>
      <c r="J27" s="305"/>
      <c r="K27" s="305"/>
      <c r="L27" s="305"/>
      <c r="M27" s="305"/>
      <c r="N27" s="305"/>
      <c r="O27" s="305"/>
      <c r="P27" s="305"/>
      <c r="Q27" s="305"/>
      <c r="R27" s="312"/>
      <c r="S27" s="312"/>
      <c r="T27" s="305"/>
      <c r="U27" s="305"/>
      <c r="V27" s="305"/>
      <c r="W27" s="305"/>
      <c r="X27" s="305"/>
      <c r="Y27" s="305"/>
      <c r="Z27" s="305"/>
      <c r="AA27" s="305"/>
      <c r="AB27" s="305"/>
      <c r="AC27" s="305"/>
      <c r="AD27" s="162"/>
      <c r="AE27" s="163"/>
      <c r="AF27" s="161"/>
      <c r="AG27" s="161"/>
      <c r="AH27" s="161"/>
      <c r="AI27" s="161"/>
    </row>
    <row r="28" spans="1:35" s="129" customFormat="1" ht="20.25" customHeight="1">
      <c r="A28" s="297">
        <f>IF(ROW(17:17)&lt;=TS_DiemBC,UPPER(VLOOKUP(ROW(17:17),TTinDV!$A$6:$B$29,2,)),IF(ROW(17:17)=TS_DiemBC+1,"     TỔNG CỘNG",""))</f>
      </c>
      <c r="B28" s="267"/>
      <c r="C28" s="267"/>
      <c r="D28" s="305"/>
      <c r="E28" s="305"/>
      <c r="F28" s="312"/>
      <c r="G28" s="305"/>
      <c r="H28" s="305"/>
      <c r="I28" s="312"/>
      <c r="J28" s="305"/>
      <c r="K28" s="305"/>
      <c r="L28" s="305"/>
      <c r="M28" s="305"/>
      <c r="N28" s="305"/>
      <c r="O28" s="305"/>
      <c r="P28" s="305"/>
      <c r="Q28" s="305"/>
      <c r="R28" s="312"/>
      <c r="S28" s="312"/>
      <c r="T28" s="305"/>
      <c r="U28" s="305"/>
      <c r="V28" s="305"/>
      <c r="W28" s="305"/>
      <c r="X28" s="305"/>
      <c r="Y28" s="305"/>
      <c r="Z28" s="305"/>
      <c r="AA28" s="305"/>
      <c r="AB28" s="305"/>
      <c r="AC28" s="305"/>
      <c r="AD28" s="162"/>
      <c r="AE28" s="163"/>
      <c r="AF28" s="161"/>
      <c r="AG28" s="161"/>
      <c r="AH28" s="161"/>
      <c r="AI28" s="161"/>
    </row>
    <row r="29" spans="1:31" s="129" customFormat="1" ht="20.25" customHeight="1">
      <c r="A29" s="299"/>
      <c r="B29" s="269"/>
      <c r="C29" s="269"/>
      <c r="D29" s="306"/>
      <c r="E29" s="306"/>
      <c r="F29" s="313"/>
      <c r="G29" s="306"/>
      <c r="H29" s="306"/>
      <c r="I29" s="313"/>
      <c r="J29" s="306"/>
      <c r="K29" s="306"/>
      <c r="L29" s="306"/>
      <c r="M29" s="306"/>
      <c r="N29" s="306"/>
      <c r="O29" s="306"/>
      <c r="P29" s="306"/>
      <c r="Q29" s="306"/>
      <c r="R29" s="313"/>
      <c r="S29" s="313"/>
      <c r="T29" s="306"/>
      <c r="U29" s="306"/>
      <c r="V29" s="306"/>
      <c r="W29" s="306"/>
      <c r="X29" s="306"/>
      <c r="Y29" s="306"/>
      <c r="Z29" s="306"/>
      <c r="AA29" s="306"/>
      <c r="AB29" s="306"/>
      <c r="AC29" s="306"/>
      <c r="AD29" s="130"/>
      <c r="AE29" s="163"/>
    </row>
    <row r="30" spans="1:31" s="129" customFormat="1" ht="20.25" customHeight="1">
      <c r="A30" s="299"/>
      <c r="B30" s="269"/>
      <c r="C30" s="269"/>
      <c r="D30" s="306"/>
      <c r="E30" s="306"/>
      <c r="F30" s="313"/>
      <c r="G30" s="306"/>
      <c r="H30" s="306"/>
      <c r="I30" s="313"/>
      <c r="J30" s="306"/>
      <c r="K30" s="306"/>
      <c r="L30" s="306"/>
      <c r="M30" s="306"/>
      <c r="N30" s="306"/>
      <c r="O30" s="306"/>
      <c r="P30" s="306"/>
      <c r="Q30" s="306"/>
      <c r="R30" s="313"/>
      <c r="S30" s="313"/>
      <c r="T30" s="306"/>
      <c r="U30" s="306"/>
      <c r="V30" s="306"/>
      <c r="W30" s="306"/>
      <c r="X30" s="306"/>
      <c r="Y30" s="306"/>
      <c r="Z30" s="306"/>
      <c r="AA30" s="306"/>
      <c r="AB30" s="306"/>
      <c r="AC30" s="306"/>
      <c r="AD30" s="130"/>
      <c r="AE30" s="163"/>
    </row>
    <row r="31" spans="1:31" s="129" customFormat="1" ht="20.25" customHeight="1">
      <c r="A31" s="299"/>
      <c r="B31" s="269"/>
      <c r="C31" s="269"/>
      <c r="D31" s="306"/>
      <c r="E31" s="306"/>
      <c r="F31" s="313"/>
      <c r="G31" s="306"/>
      <c r="H31" s="306"/>
      <c r="I31" s="313"/>
      <c r="J31" s="306"/>
      <c r="K31" s="306"/>
      <c r="L31" s="306"/>
      <c r="M31" s="306"/>
      <c r="N31" s="306"/>
      <c r="O31" s="306"/>
      <c r="P31" s="306"/>
      <c r="Q31" s="306"/>
      <c r="R31" s="313"/>
      <c r="S31" s="313"/>
      <c r="T31" s="306"/>
      <c r="U31" s="306"/>
      <c r="V31" s="306"/>
      <c r="W31" s="306"/>
      <c r="X31" s="306"/>
      <c r="Y31" s="306"/>
      <c r="Z31" s="306"/>
      <c r="AA31" s="306"/>
      <c r="AB31" s="306"/>
      <c r="AC31" s="306"/>
      <c r="AD31" s="130"/>
      <c r="AE31" s="163"/>
    </row>
    <row r="32" spans="1:31" s="129" customFormat="1" ht="20.25" customHeight="1">
      <c r="A32" s="299"/>
      <c r="B32" s="269"/>
      <c r="C32" s="269"/>
      <c r="D32" s="306"/>
      <c r="E32" s="306"/>
      <c r="F32" s="313"/>
      <c r="G32" s="306"/>
      <c r="H32" s="306"/>
      <c r="I32" s="313"/>
      <c r="J32" s="306"/>
      <c r="K32" s="306"/>
      <c r="L32" s="306"/>
      <c r="M32" s="306"/>
      <c r="N32" s="306"/>
      <c r="O32" s="306"/>
      <c r="P32" s="306"/>
      <c r="Q32" s="306"/>
      <c r="R32" s="313"/>
      <c r="S32" s="313"/>
      <c r="T32" s="306"/>
      <c r="U32" s="306"/>
      <c r="V32" s="306"/>
      <c r="W32" s="306"/>
      <c r="X32" s="306"/>
      <c r="Y32" s="306"/>
      <c r="Z32" s="306"/>
      <c r="AA32" s="306"/>
      <c r="AB32" s="306"/>
      <c r="AC32" s="306"/>
      <c r="AD32" s="130"/>
      <c r="AE32" s="163"/>
    </row>
    <row r="33" spans="1:31" s="129" customFormat="1" ht="20.25" customHeight="1">
      <c r="A33" s="299"/>
      <c r="B33" s="269"/>
      <c r="C33" s="269"/>
      <c r="D33" s="306"/>
      <c r="E33" s="306"/>
      <c r="F33" s="313"/>
      <c r="G33" s="306"/>
      <c r="H33" s="306"/>
      <c r="I33" s="313"/>
      <c r="J33" s="306"/>
      <c r="K33" s="306"/>
      <c r="L33" s="306"/>
      <c r="M33" s="306"/>
      <c r="N33" s="306"/>
      <c r="O33" s="306"/>
      <c r="P33" s="306"/>
      <c r="Q33" s="306"/>
      <c r="R33" s="313"/>
      <c r="S33" s="313"/>
      <c r="T33" s="306"/>
      <c r="U33" s="306"/>
      <c r="V33" s="306"/>
      <c r="W33" s="306"/>
      <c r="X33" s="306"/>
      <c r="Y33" s="306"/>
      <c r="Z33" s="306"/>
      <c r="AA33" s="306"/>
      <c r="AB33" s="306"/>
      <c r="AC33" s="306"/>
      <c r="AD33" s="130"/>
      <c r="AE33" s="163"/>
    </row>
    <row r="34" spans="1:31" s="129" customFormat="1" ht="20.25" customHeight="1">
      <c r="A34" s="299"/>
      <c r="B34" s="269"/>
      <c r="C34" s="269"/>
      <c r="D34" s="306"/>
      <c r="E34" s="306"/>
      <c r="F34" s="313"/>
      <c r="G34" s="306"/>
      <c r="H34" s="306"/>
      <c r="I34" s="313"/>
      <c r="J34" s="306"/>
      <c r="K34" s="306"/>
      <c r="L34" s="306"/>
      <c r="M34" s="306"/>
      <c r="N34" s="306"/>
      <c r="O34" s="306"/>
      <c r="P34" s="306"/>
      <c r="Q34" s="306"/>
      <c r="R34" s="313"/>
      <c r="S34" s="313"/>
      <c r="T34" s="306"/>
      <c r="U34" s="306"/>
      <c r="V34" s="306"/>
      <c r="W34" s="306"/>
      <c r="X34" s="306"/>
      <c r="Y34" s="306"/>
      <c r="Z34" s="306"/>
      <c r="AA34" s="306"/>
      <c r="AB34" s="306"/>
      <c r="AC34" s="306"/>
      <c r="AD34" s="130"/>
      <c r="AE34" s="163"/>
    </row>
    <row r="35" spans="1:31" s="129" customFormat="1" ht="20.25" customHeight="1">
      <c r="A35" s="299"/>
      <c r="B35" s="269"/>
      <c r="C35" s="269"/>
      <c r="D35" s="306"/>
      <c r="E35" s="306"/>
      <c r="F35" s="313"/>
      <c r="G35" s="306"/>
      <c r="H35" s="306"/>
      <c r="I35" s="313"/>
      <c r="J35" s="306"/>
      <c r="K35" s="306"/>
      <c r="L35" s="306"/>
      <c r="M35" s="306"/>
      <c r="N35" s="306"/>
      <c r="O35" s="306"/>
      <c r="P35" s="306"/>
      <c r="Q35" s="306"/>
      <c r="R35" s="313"/>
      <c r="S35" s="313"/>
      <c r="T35" s="306"/>
      <c r="U35" s="306"/>
      <c r="V35" s="306"/>
      <c r="W35" s="306"/>
      <c r="X35" s="306"/>
      <c r="Y35" s="306"/>
      <c r="Z35" s="306"/>
      <c r="AA35" s="306"/>
      <c r="AB35" s="306"/>
      <c r="AC35" s="306"/>
      <c r="AD35" s="130"/>
      <c r="AE35" s="163"/>
    </row>
    <row r="36" spans="1:31" s="129" customFormat="1" ht="20.25" customHeight="1">
      <c r="A36" s="299"/>
      <c r="B36" s="269"/>
      <c r="C36" s="269"/>
      <c r="D36" s="306"/>
      <c r="E36" s="306"/>
      <c r="F36" s="313"/>
      <c r="G36" s="306"/>
      <c r="H36" s="306"/>
      <c r="I36" s="313"/>
      <c r="J36" s="306"/>
      <c r="K36" s="306"/>
      <c r="L36" s="306"/>
      <c r="M36" s="306"/>
      <c r="N36" s="306"/>
      <c r="O36" s="306"/>
      <c r="P36" s="306"/>
      <c r="Q36" s="306"/>
      <c r="R36" s="313"/>
      <c r="S36" s="313"/>
      <c r="T36" s="306"/>
      <c r="U36" s="306"/>
      <c r="V36" s="306"/>
      <c r="W36" s="306"/>
      <c r="X36" s="306"/>
      <c r="Y36" s="306"/>
      <c r="Z36" s="306"/>
      <c r="AA36" s="306"/>
      <c r="AB36" s="306"/>
      <c r="AC36" s="306"/>
      <c r="AD36" s="130"/>
      <c r="AE36" s="163"/>
    </row>
    <row r="37" spans="1:31" s="129" customFormat="1" ht="20.25" customHeight="1">
      <c r="A37" s="299"/>
      <c r="B37" s="269"/>
      <c r="C37" s="269"/>
      <c r="D37" s="306"/>
      <c r="E37" s="306"/>
      <c r="F37" s="313"/>
      <c r="G37" s="306"/>
      <c r="H37" s="306"/>
      <c r="I37" s="313"/>
      <c r="J37" s="306"/>
      <c r="K37" s="306"/>
      <c r="L37" s="306"/>
      <c r="M37" s="306"/>
      <c r="N37" s="306"/>
      <c r="O37" s="306"/>
      <c r="P37" s="306"/>
      <c r="Q37" s="306"/>
      <c r="R37" s="313"/>
      <c r="S37" s="313"/>
      <c r="T37" s="306"/>
      <c r="U37" s="306"/>
      <c r="V37" s="306"/>
      <c r="W37" s="306"/>
      <c r="X37" s="306"/>
      <c r="Y37" s="306"/>
      <c r="Z37" s="306"/>
      <c r="AA37" s="306"/>
      <c r="AB37" s="306"/>
      <c r="AC37" s="306"/>
      <c r="AD37" s="130"/>
      <c r="AE37" s="163"/>
    </row>
    <row r="38" spans="1:31" s="129" customFormat="1" ht="20.25" customHeight="1">
      <c r="A38" s="299"/>
      <c r="B38" s="269"/>
      <c r="C38" s="269"/>
      <c r="D38" s="306"/>
      <c r="E38" s="306"/>
      <c r="F38" s="313"/>
      <c r="G38" s="306"/>
      <c r="H38" s="306"/>
      <c r="I38" s="313"/>
      <c r="J38" s="306"/>
      <c r="K38" s="306"/>
      <c r="L38" s="306"/>
      <c r="M38" s="306"/>
      <c r="N38" s="306"/>
      <c r="O38" s="306"/>
      <c r="P38" s="306"/>
      <c r="Q38" s="306"/>
      <c r="R38" s="313"/>
      <c r="S38" s="313"/>
      <c r="T38" s="306"/>
      <c r="U38" s="306"/>
      <c r="V38" s="306"/>
      <c r="W38" s="306"/>
      <c r="X38" s="306"/>
      <c r="Y38" s="306"/>
      <c r="Z38" s="306"/>
      <c r="AA38" s="306"/>
      <c r="AB38" s="306"/>
      <c r="AC38" s="306"/>
      <c r="AD38" s="130"/>
      <c r="AE38" s="163"/>
    </row>
    <row r="39" spans="1:31" s="129" customFormat="1" ht="20.25" customHeight="1">
      <c r="A39" s="299"/>
      <c r="B39" s="269"/>
      <c r="C39" s="269"/>
      <c r="D39" s="306"/>
      <c r="E39" s="306"/>
      <c r="F39" s="313"/>
      <c r="G39" s="306"/>
      <c r="H39" s="306"/>
      <c r="I39" s="313"/>
      <c r="J39" s="306"/>
      <c r="K39" s="306"/>
      <c r="L39" s="306"/>
      <c r="M39" s="306"/>
      <c r="N39" s="306"/>
      <c r="O39" s="306"/>
      <c r="P39" s="306"/>
      <c r="Q39" s="306"/>
      <c r="R39" s="313"/>
      <c r="S39" s="313"/>
      <c r="T39" s="306"/>
      <c r="U39" s="306"/>
      <c r="V39" s="306"/>
      <c r="W39" s="306"/>
      <c r="X39" s="306"/>
      <c r="Y39" s="306"/>
      <c r="Z39" s="306"/>
      <c r="AA39" s="306"/>
      <c r="AB39" s="306"/>
      <c r="AC39" s="306"/>
      <c r="AD39" s="130"/>
      <c r="AE39" s="163"/>
    </row>
    <row r="40" spans="1:31" s="129" customFormat="1" ht="20.25" customHeight="1">
      <c r="A40" s="299"/>
      <c r="B40" s="269"/>
      <c r="C40" s="269"/>
      <c r="D40" s="306"/>
      <c r="E40" s="306"/>
      <c r="F40" s="313"/>
      <c r="G40" s="306"/>
      <c r="H40" s="306"/>
      <c r="I40" s="313"/>
      <c r="J40" s="306"/>
      <c r="K40" s="306"/>
      <c r="L40" s="306"/>
      <c r="M40" s="306"/>
      <c r="N40" s="306"/>
      <c r="O40" s="306"/>
      <c r="P40" s="306"/>
      <c r="Q40" s="306"/>
      <c r="R40" s="313"/>
      <c r="S40" s="313"/>
      <c r="T40" s="306"/>
      <c r="U40" s="306"/>
      <c r="V40" s="306"/>
      <c r="W40" s="306"/>
      <c r="X40" s="306"/>
      <c r="Y40" s="306"/>
      <c r="Z40" s="306"/>
      <c r="AA40" s="306"/>
      <c r="AB40" s="306"/>
      <c r="AC40" s="306"/>
      <c r="AD40" s="130"/>
      <c r="AE40" s="163"/>
    </row>
    <row r="41" spans="1:31" s="129" customFormat="1" ht="20.25" customHeight="1" hidden="1">
      <c r="A41" s="268"/>
      <c r="B41" s="269"/>
      <c r="C41" s="269"/>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130"/>
      <c r="AE41" s="163"/>
    </row>
    <row r="42" spans="1:31" s="129" customFormat="1" ht="20.25" customHeight="1" hidden="1">
      <c r="A42" s="268"/>
      <c r="B42" s="269"/>
      <c r="C42" s="269"/>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130"/>
      <c r="AE42" s="163"/>
    </row>
    <row r="43" spans="1:31" s="129" customFormat="1" ht="20.25" customHeight="1" hidden="1">
      <c r="A43" s="268"/>
      <c r="B43" s="269"/>
      <c r="C43" s="269"/>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130"/>
      <c r="AE43" s="163"/>
    </row>
    <row r="44" spans="1:31" s="129" customFormat="1" ht="20.25" customHeight="1" hidden="1">
      <c r="A44" s="268"/>
      <c r="B44" s="269"/>
      <c r="C44" s="269"/>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130"/>
      <c r="AE44" s="163"/>
    </row>
    <row r="45" spans="1:31" s="129" customFormat="1" ht="20.25" customHeight="1" hidden="1">
      <c r="A45" s="268"/>
      <c r="B45" s="269"/>
      <c r="C45" s="269"/>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130"/>
      <c r="AE45" s="163"/>
    </row>
    <row r="46" spans="1:31" s="129" customFormat="1" ht="20.25" customHeight="1" hidden="1">
      <c r="A46" s="268"/>
      <c r="B46" s="269"/>
      <c r="C46" s="269"/>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130"/>
      <c r="AE46" s="163"/>
    </row>
    <row r="47" spans="1:31" s="129" customFormat="1" ht="20.25" customHeight="1" hidden="1">
      <c r="A47" s="268"/>
      <c r="B47" s="269"/>
      <c r="C47" s="269"/>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130"/>
      <c r="AE47" s="163"/>
    </row>
    <row r="48" spans="1:31" s="129" customFormat="1" ht="20.25" customHeight="1" hidden="1">
      <c r="A48" s="268"/>
      <c r="B48" s="269"/>
      <c r="C48" s="269"/>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130"/>
      <c r="AE48" s="163"/>
    </row>
    <row r="49" spans="1:31" s="129" customFormat="1" ht="20.25" customHeight="1" hidden="1">
      <c r="A49" s="268"/>
      <c r="B49" s="269"/>
      <c r="C49" s="269"/>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130"/>
      <c r="AE49" s="163"/>
    </row>
    <row r="50" spans="1:31" s="129" customFormat="1" ht="20.25" customHeight="1" hidden="1">
      <c r="A50" s="268"/>
      <c r="B50" s="269"/>
      <c r="C50" s="269"/>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130"/>
      <c r="AE50" s="163"/>
    </row>
    <row r="51" spans="1:31" s="129" customFormat="1" ht="20.25" customHeight="1" hidden="1">
      <c r="A51" s="268"/>
      <c r="B51" s="269"/>
      <c r="C51" s="269"/>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130"/>
      <c r="AE51" s="163"/>
    </row>
    <row r="52" spans="1:31" s="129" customFormat="1" ht="20.25" customHeight="1" hidden="1">
      <c r="A52" s="268"/>
      <c r="B52" s="269"/>
      <c r="C52" s="269"/>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130"/>
      <c r="AE52" s="163"/>
    </row>
    <row r="53" spans="1:31" s="129" customFormat="1" ht="20.25" customHeight="1" hidden="1">
      <c r="A53" s="268"/>
      <c r="B53" s="269"/>
      <c r="C53" s="269"/>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130"/>
      <c r="AE53" s="163"/>
    </row>
    <row r="54" spans="1:31" s="129" customFormat="1" ht="20.25" customHeight="1" hidden="1">
      <c r="A54" s="268"/>
      <c r="B54" s="269"/>
      <c r="C54" s="269"/>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130"/>
      <c r="AE54" s="163"/>
    </row>
    <row r="55" spans="1:31" s="129" customFormat="1" ht="20.25" customHeight="1" hidden="1">
      <c r="A55" s="268"/>
      <c r="B55" s="269"/>
      <c r="C55" s="269"/>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130"/>
      <c r="AE55" s="163"/>
    </row>
    <row r="56" spans="1:31" s="129" customFormat="1" ht="20.25" customHeight="1" hidden="1">
      <c r="A56" s="268"/>
      <c r="B56" s="269"/>
      <c r="C56" s="269"/>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130"/>
      <c r="AE56" s="163"/>
    </row>
    <row r="57" spans="1:31" s="129" customFormat="1" ht="20.25" customHeight="1" hidden="1">
      <c r="A57" s="268"/>
      <c r="B57" s="269"/>
      <c r="C57" s="269"/>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130"/>
      <c r="AE57" s="163"/>
    </row>
    <row r="58" spans="1:31" s="129" customFormat="1" ht="20.25" customHeight="1" hidden="1">
      <c r="A58" s="268"/>
      <c r="B58" s="269"/>
      <c r="C58" s="269"/>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130"/>
      <c r="AE58" s="163"/>
    </row>
    <row r="59" spans="1:31" s="129" customFormat="1" ht="20.25" customHeight="1" hidden="1">
      <c r="A59" s="268"/>
      <c r="B59" s="269"/>
      <c r="C59" s="269"/>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130"/>
      <c r="AE59" s="163"/>
    </row>
    <row r="60" spans="1:31" s="129" customFormat="1" ht="20.25" customHeight="1" hidden="1">
      <c r="A60" s="268"/>
      <c r="B60" s="269"/>
      <c r="C60" s="269"/>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130"/>
      <c r="AE60" s="163"/>
    </row>
    <row r="61" spans="1:31" s="129" customFormat="1" ht="20.25" customHeight="1" hidden="1">
      <c r="A61" s="268"/>
      <c r="B61" s="269"/>
      <c r="C61" s="269"/>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130"/>
      <c r="AE61" s="163"/>
    </row>
    <row r="62" spans="1:31" s="129" customFormat="1" ht="20.25" customHeight="1" hidden="1">
      <c r="A62" s="268"/>
      <c r="B62" s="269"/>
      <c r="C62" s="269"/>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130"/>
      <c r="AE62" s="163"/>
    </row>
    <row r="63" spans="1:31" s="129" customFormat="1" ht="20.25" customHeight="1" hidden="1">
      <c r="A63" s="268"/>
      <c r="B63" s="269"/>
      <c r="C63" s="269"/>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130"/>
      <c r="AE63" s="163"/>
    </row>
    <row r="64" spans="1:31" s="129" customFormat="1" ht="20.25" customHeight="1" hidden="1">
      <c r="A64" s="268"/>
      <c r="B64" s="269"/>
      <c r="C64" s="269"/>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130"/>
      <c r="AE64" s="163"/>
    </row>
    <row r="65" spans="1:31" s="129" customFormat="1" ht="20.25" customHeight="1" hidden="1">
      <c r="A65" s="268"/>
      <c r="B65" s="269"/>
      <c r="C65" s="269"/>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130"/>
      <c r="AE65" s="163"/>
    </row>
    <row r="66" spans="1:31" s="129" customFormat="1" ht="20.25" customHeight="1" hidden="1">
      <c r="A66" s="268"/>
      <c r="B66" s="269"/>
      <c r="C66" s="269"/>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130"/>
      <c r="AE66" s="163"/>
    </row>
    <row r="67" spans="1:31" s="129" customFormat="1" ht="20.25" customHeight="1" hidden="1">
      <c r="A67" s="268"/>
      <c r="B67" s="269"/>
      <c r="C67" s="269"/>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130"/>
      <c r="AE67" s="163"/>
    </row>
    <row r="68" spans="1:31" s="129" customFormat="1" ht="20.25" customHeight="1" hidden="1">
      <c r="A68" s="268"/>
      <c r="B68" s="269"/>
      <c r="C68" s="269"/>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130"/>
      <c r="AE68" s="163"/>
    </row>
    <row r="69" spans="1:31" s="129" customFormat="1" ht="20.25" customHeight="1" hidden="1">
      <c r="A69" s="268"/>
      <c r="B69" s="269"/>
      <c r="C69" s="269"/>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130"/>
      <c r="AE69" s="163"/>
    </row>
    <row r="70" spans="2:31" s="129" customFormat="1" ht="20.25" customHeight="1" hidden="1">
      <c r="B70" s="132"/>
      <c r="C70" s="132"/>
      <c r="AD70" s="130"/>
      <c r="AE70" s="163"/>
    </row>
    <row r="71" spans="2:31" s="129" customFormat="1" ht="20.25" customHeight="1" hidden="1">
      <c r="B71" s="132"/>
      <c r="C71" s="132"/>
      <c r="AD71" s="130"/>
      <c r="AE71" s="163"/>
    </row>
    <row r="72" spans="2:31" s="129" customFormat="1" ht="20.25" customHeight="1" hidden="1">
      <c r="B72" s="132"/>
      <c r="C72" s="132"/>
      <c r="AD72" s="130"/>
      <c r="AE72" s="163"/>
    </row>
    <row r="73" spans="2:31" s="129" customFormat="1" ht="20.25" customHeight="1" hidden="1">
      <c r="B73" s="132"/>
      <c r="C73" s="132"/>
      <c r="AD73" s="130"/>
      <c r="AE73" s="163"/>
    </row>
    <row r="74" spans="2:31" s="129" customFormat="1" ht="20.25" customHeight="1" hidden="1">
      <c r="B74" s="132"/>
      <c r="C74" s="132"/>
      <c r="AD74" s="130"/>
      <c r="AE74" s="163"/>
    </row>
    <row r="75" spans="2:31" s="129" customFormat="1" ht="20.25" customHeight="1" hidden="1">
      <c r="B75" s="132"/>
      <c r="C75" s="132"/>
      <c r="AD75" s="130"/>
      <c r="AE75" s="163"/>
    </row>
    <row r="76" spans="2:31" s="129" customFormat="1" ht="20.25" customHeight="1" hidden="1">
      <c r="B76" s="132"/>
      <c r="C76" s="132"/>
      <c r="AD76" s="130"/>
      <c r="AE76" s="163"/>
    </row>
    <row r="77" spans="2:31" s="129" customFormat="1" ht="20.25" customHeight="1" hidden="1">
      <c r="B77" s="132"/>
      <c r="C77" s="132"/>
      <c r="AD77" s="130"/>
      <c r="AE77" s="163"/>
    </row>
    <row r="78" spans="2:31" s="129" customFormat="1" ht="20.25" customHeight="1" hidden="1">
      <c r="B78" s="132"/>
      <c r="C78" s="132"/>
      <c r="AD78" s="130"/>
      <c r="AE78" s="163"/>
    </row>
    <row r="79" spans="2:31" s="129" customFormat="1" ht="20.25" customHeight="1" hidden="1">
      <c r="B79" s="132"/>
      <c r="C79" s="132"/>
      <c r="AD79" s="130"/>
      <c r="AE79" s="163"/>
    </row>
    <row r="80" spans="2:31" s="129" customFormat="1" ht="20.25" customHeight="1" hidden="1">
      <c r="B80" s="132"/>
      <c r="C80" s="132"/>
      <c r="AD80" s="130"/>
      <c r="AE80" s="163"/>
    </row>
    <row r="81" spans="2:31" s="129" customFormat="1" ht="20.25" customHeight="1" hidden="1">
      <c r="B81" s="132"/>
      <c r="C81" s="132"/>
      <c r="AD81" s="130"/>
      <c r="AE81" s="163"/>
    </row>
    <row r="82" spans="2:31" s="129" customFormat="1" ht="20.25" customHeight="1" hidden="1">
      <c r="B82" s="132"/>
      <c r="C82" s="132"/>
      <c r="AD82" s="130"/>
      <c r="AE82" s="163"/>
    </row>
    <row r="83" spans="2:31" s="129" customFormat="1" ht="20.25" customHeight="1" hidden="1">
      <c r="B83" s="132"/>
      <c r="C83" s="132"/>
      <c r="AD83" s="130"/>
      <c r="AE83" s="163"/>
    </row>
    <row r="84" spans="2:31" s="129" customFormat="1" ht="20.25" customHeight="1" hidden="1">
      <c r="B84" s="132"/>
      <c r="C84" s="132"/>
      <c r="AD84" s="130"/>
      <c r="AE84" s="163"/>
    </row>
    <row r="85" spans="2:31" s="129" customFormat="1" ht="20.25" customHeight="1" hidden="1">
      <c r="B85" s="132"/>
      <c r="C85" s="132"/>
      <c r="AD85" s="130"/>
      <c r="AE85" s="163"/>
    </row>
    <row r="86" spans="2:31" s="129" customFormat="1" ht="20.25" customHeight="1" hidden="1">
      <c r="B86" s="132"/>
      <c r="C86" s="132"/>
      <c r="AD86" s="130"/>
      <c r="AE86" s="163"/>
    </row>
    <row r="87" spans="2:31" s="129" customFormat="1" ht="20.25" customHeight="1" hidden="1">
      <c r="B87" s="132"/>
      <c r="C87" s="132"/>
      <c r="AD87" s="130"/>
      <c r="AE87" s="163"/>
    </row>
    <row r="88" spans="2:31" s="129" customFormat="1" ht="20.25" customHeight="1" hidden="1">
      <c r="B88" s="132"/>
      <c r="C88" s="132"/>
      <c r="AD88" s="130"/>
      <c r="AE88" s="163"/>
    </row>
    <row r="89" spans="2:31" s="129" customFormat="1" ht="20.25" customHeight="1" hidden="1">
      <c r="B89" s="132"/>
      <c r="C89" s="132"/>
      <c r="AD89" s="130"/>
      <c r="AE89" s="163"/>
    </row>
    <row r="90" spans="2:31" s="129" customFormat="1" ht="20.25" customHeight="1" hidden="1">
      <c r="B90" s="132"/>
      <c r="C90" s="132"/>
      <c r="AD90" s="130"/>
      <c r="AE90" s="163"/>
    </row>
    <row r="91" spans="2:31" s="129" customFormat="1" ht="20.25" customHeight="1" hidden="1">
      <c r="B91" s="132"/>
      <c r="C91" s="132"/>
      <c r="AD91" s="130"/>
      <c r="AE91" s="163"/>
    </row>
    <row r="92" spans="2:31" s="129" customFormat="1" ht="20.25" customHeight="1" hidden="1">
      <c r="B92" s="132"/>
      <c r="C92" s="132"/>
      <c r="AD92" s="130"/>
      <c r="AE92" s="163"/>
    </row>
    <row r="93" spans="2:31" s="129" customFormat="1" ht="20.25" customHeight="1" hidden="1">
      <c r="B93" s="132"/>
      <c r="C93" s="132"/>
      <c r="AD93" s="130"/>
      <c r="AE93" s="163"/>
    </row>
    <row r="94" spans="2:31" s="129" customFormat="1" ht="20.25" customHeight="1" hidden="1">
      <c r="B94" s="132"/>
      <c r="C94" s="132"/>
      <c r="AD94" s="130"/>
      <c r="AE94" s="163"/>
    </row>
    <row r="95" spans="2:31" s="129" customFormat="1" ht="20.25" customHeight="1" hidden="1">
      <c r="B95" s="132"/>
      <c r="C95" s="132"/>
      <c r="AD95" s="130"/>
      <c r="AE95" s="163"/>
    </row>
    <row r="96" spans="2:31" s="129" customFormat="1" ht="20.25" customHeight="1" hidden="1">
      <c r="B96" s="132"/>
      <c r="C96" s="132"/>
      <c r="AD96" s="130"/>
      <c r="AE96" s="163"/>
    </row>
    <row r="97" spans="2:31" s="129" customFormat="1" ht="20.25" customHeight="1" hidden="1">
      <c r="B97" s="132"/>
      <c r="C97" s="132"/>
      <c r="AD97" s="130"/>
      <c r="AE97" s="163"/>
    </row>
    <row r="98" spans="2:31" s="129" customFormat="1" ht="20.25" customHeight="1" hidden="1">
      <c r="B98" s="132"/>
      <c r="C98" s="132"/>
      <c r="AD98" s="130"/>
      <c r="AE98" s="163"/>
    </row>
    <row r="99" spans="2:31" s="129" customFormat="1" ht="20.25" customHeight="1" hidden="1">
      <c r="B99" s="132"/>
      <c r="C99" s="132"/>
      <c r="AD99" s="130"/>
      <c r="AE99" s="163"/>
    </row>
    <row r="100" spans="2:31" s="129" customFormat="1" ht="20.25" customHeight="1" hidden="1">
      <c r="B100" s="132"/>
      <c r="C100" s="132"/>
      <c r="AD100" s="130"/>
      <c r="AE100" s="163"/>
    </row>
    <row r="101" spans="2:31" s="129" customFormat="1" ht="20.25" customHeight="1" hidden="1">
      <c r="B101" s="132"/>
      <c r="C101" s="132"/>
      <c r="AD101" s="130"/>
      <c r="AE101" s="163"/>
    </row>
    <row r="102" spans="2:31" s="129" customFormat="1" ht="20.25" customHeight="1" hidden="1">
      <c r="B102" s="132"/>
      <c r="C102" s="132"/>
      <c r="AD102" s="130"/>
      <c r="AE102" s="163"/>
    </row>
    <row r="103" spans="2:31" s="129" customFormat="1" ht="20.25" customHeight="1" hidden="1">
      <c r="B103" s="132"/>
      <c r="C103" s="132"/>
      <c r="AD103" s="130"/>
      <c r="AE103" s="163"/>
    </row>
    <row r="104" spans="2:31" s="129" customFormat="1" ht="20.25" customHeight="1" hidden="1">
      <c r="B104" s="132"/>
      <c r="C104" s="132"/>
      <c r="AD104" s="130"/>
      <c r="AE104" s="163"/>
    </row>
    <row r="105" spans="2:31" s="129" customFormat="1" ht="20.25" customHeight="1" hidden="1">
      <c r="B105" s="132"/>
      <c r="C105" s="132"/>
      <c r="AD105" s="130"/>
      <c r="AE105" s="163"/>
    </row>
    <row r="106" spans="2:31" s="129" customFormat="1" ht="20.25" customHeight="1" hidden="1">
      <c r="B106" s="132"/>
      <c r="C106" s="132"/>
      <c r="AD106" s="130"/>
      <c r="AE106" s="163"/>
    </row>
    <row r="107" spans="2:31" s="129" customFormat="1" ht="20.25" customHeight="1" hidden="1">
      <c r="B107" s="132"/>
      <c r="C107" s="132"/>
      <c r="AD107" s="130"/>
      <c r="AE107" s="163"/>
    </row>
    <row r="108" spans="2:31" s="129" customFormat="1" ht="20.25" customHeight="1" hidden="1">
      <c r="B108" s="132"/>
      <c r="C108" s="132"/>
      <c r="AD108" s="130"/>
      <c r="AE108" s="163"/>
    </row>
    <row r="109" spans="2:31" s="129" customFormat="1" ht="20.25" customHeight="1" hidden="1">
      <c r="B109" s="132"/>
      <c r="C109" s="132"/>
      <c r="AD109" s="130"/>
      <c r="AE109" s="163"/>
    </row>
    <row r="110" spans="2:31" s="129" customFormat="1" ht="20.25" customHeight="1" hidden="1">
      <c r="B110" s="132"/>
      <c r="C110" s="132"/>
      <c r="AD110" s="130"/>
      <c r="AE110" s="163"/>
    </row>
    <row r="111" spans="2:31" s="129" customFormat="1" ht="20.25" customHeight="1" hidden="1">
      <c r="B111" s="132"/>
      <c r="C111" s="132"/>
      <c r="AD111" s="130"/>
      <c r="AE111" s="163"/>
    </row>
    <row r="112" spans="2:31" s="129" customFormat="1" ht="20.25" customHeight="1" hidden="1">
      <c r="B112" s="132"/>
      <c r="C112" s="132"/>
      <c r="AD112" s="130"/>
      <c r="AE112" s="163"/>
    </row>
    <row r="113" spans="2:31" s="129" customFormat="1" ht="20.25" customHeight="1" hidden="1">
      <c r="B113" s="132"/>
      <c r="C113" s="132"/>
      <c r="AD113" s="130"/>
      <c r="AE113" s="163"/>
    </row>
    <row r="114" spans="2:31" s="129" customFormat="1" ht="20.25" customHeight="1" hidden="1">
      <c r="B114" s="132"/>
      <c r="C114" s="132"/>
      <c r="AD114" s="130"/>
      <c r="AE114" s="163"/>
    </row>
    <row r="115" spans="2:31" s="129" customFormat="1" ht="20.25" customHeight="1" hidden="1">
      <c r="B115" s="132"/>
      <c r="C115" s="132"/>
      <c r="AD115" s="130"/>
      <c r="AE115" s="163"/>
    </row>
    <row r="116" spans="2:31" s="129" customFormat="1" ht="20.25" customHeight="1" hidden="1">
      <c r="B116" s="132"/>
      <c r="C116" s="132"/>
      <c r="AD116" s="130"/>
      <c r="AE116" s="163"/>
    </row>
    <row r="117" spans="2:31" s="129" customFormat="1" ht="20.25" customHeight="1" hidden="1">
      <c r="B117" s="132"/>
      <c r="C117" s="132"/>
      <c r="AD117" s="130"/>
      <c r="AE117" s="163"/>
    </row>
    <row r="118" spans="2:31" s="129" customFormat="1" ht="20.25" customHeight="1" hidden="1">
      <c r="B118" s="132"/>
      <c r="C118" s="132"/>
      <c r="AD118" s="130"/>
      <c r="AE118" s="163"/>
    </row>
    <row r="119" spans="2:31" s="129" customFormat="1" ht="20.25" customHeight="1" hidden="1">
      <c r="B119" s="132"/>
      <c r="C119" s="132"/>
      <c r="AD119" s="130"/>
      <c r="AE119" s="163"/>
    </row>
    <row r="120" spans="2:31" s="129" customFormat="1" ht="20.25" customHeight="1" hidden="1">
      <c r="B120" s="132"/>
      <c r="C120" s="132"/>
      <c r="AD120" s="130"/>
      <c r="AE120" s="163"/>
    </row>
    <row r="121" spans="2:31" s="129" customFormat="1" ht="20.25" customHeight="1" hidden="1">
      <c r="B121" s="132"/>
      <c r="C121" s="132"/>
      <c r="AD121" s="130"/>
      <c r="AE121" s="163"/>
    </row>
    <row r="122" spans="2:31" s="129" customFormat="1" ht="20.25" customHeight="1" hidden="1">
      <c r="B122" s="132"/>
      <c r="C122" s="132"/>
      <c r="AD122" s="130"/>
      <c r="AE122" s="163"/>
    </row>
    <row r="123" spans="2:31" s="129" customFormat="1" ht="20.25" customHeight="1" hidden="1">
      <c r="B123" s="132"/>
      <c r="C123" s="132"/>
      <c r="AD123" s="130"/>
      <c r="AE123" s="163"/>
    </row>
    <row r="124" spans="2:31" s="129" customFormat="1" ht="20.25" customHeight="1" hidden="1">
      <c r="B124" s="132"/>
      <c r="C124" s="132"/>
      <c r="AD124" s="130"/>
      <c r="AE124" s="163"/>
    </row>
    <row r="125" spans="2:31" s="129" customFormat="1" ht="20.25" customHeight="1" hidden="1">
      <c r="B125" s="132"/>
      <c r="C125" s="132"/>
      <c r="AD125" s="130"/>
      <c r="AE125" s="163"/>
    </row>
    <row r="126" spans="2:31" s="129" customFormat="1" ht="20.25" customHeight="1" hidden="1">
      <c r="B126" s="132"/>
      <c r="C126" s="132"/>
      <c r="AD126" s="130"/>
      <c r="AE126" s="163"/>
    </row>
    <row r="127" spans="2:31" s="129" customFormat="1" ht="20.25" customHeight="1" hidden="1">
      <c r="B127" s="132"/>
      <c r="C127" s="132"/>
      <c r="AD127" s="130"/>
      <c r="AE127" s="163"/>
    </row>
    <row r="128" spans="2:31" s="129" customFormat="1" ht="20.25" customHeight="1" hidden="1">
      <c r="B128" s="132"/>
      <c r="C128" s="132"/>
      <c r="AD128" s="130"/>
      <c r="AE128" s="163"/>
    </row>
    <row r="129" spans="2:31" s="129" customFormat="1" ht="20.25" customHeight="1" hidden="1">
      <c r="B129" s="132"/>
      <c r="C129" s="132"/>
      <c r="AD129" s="130"/>
      <c r="AE129" s="163"/>
    </row>
    <row r="130" spans="2:31" s="129" customFormat="1" ht="20.25" customHeight="1" hidden="1">
      <c r="B130" s="132"/>
      <c r="C130" s="132"/>
      <c r="AD130" s="130"/>
      <c r="AE130" s="163"/>
    </row>
    <row r="131" spans="2:31" s="129" customFormat="1" ht="20.25" customHeight="1" hidden="1">
      <c r="B131" s="132"/>
      <c r="C131" s="132"/>
      <c r="AD131" s="130"/>
      <c r="AE131" s="163"/>
    </row>
    <row r="132" spans="2:31" s="129" customFormat="1" ht="20.25" customHeight="1" hidden="1">
      <c r="B132" s="132"/>
      <c r="C132" s="132"/>
      <c r="AD132" s="130"/>
      <c r="AE132" s="163"/>
    </row>
    <row r="133" spans="2:31" s="129" customFormat="1" ht="20.25" customHeight="1" hidden="1">
      <c r="B133" s="132"/>
      <c r="C133" s="132"/>
      <c r="AD133" s="130"/>
      <c r="AE133" s="163"/>
    </row>
    <row r="134" spans="2:31" s="129" customFormat="1" ht="20.25" customHeight="1" hidden="1">
      <c r="B134" s="132"/>
      <c r="C134" s="132"/>
      <c r="AD134" s="130"/>
      <c r="AE134" s="163"/>
    </row>
    <row r="135" spans="2:31" s="129" customFormat="1" ht="20.25" customHeight="1" hidden="1">
      <c r="B135" s="132"/>
      <c r="C135" s="132"/>
      <c r="AD135" s="130"/>
      <c r="AE135" s="163"/>
    </row>
    <row r="136" spans="2:31" s="129" customFormat="1" ht="20.25" customHeight="1" hidden="1">
      <c r="B136" s="132"/>
      <c r="C136" s="132"/>
      <c r="AD136" s="130"/>
      <c r="AE136" s="163"/>
    </row>
    <row r="137" spans="2:31" s="129" customFormat="1" ht="20.25" customHeight="1" hidden="1">
      <c r="B137" s="132"/>
      <c r="C137" s="132"/>
      <c r="AD137" s="130"/>
      <c r="AE137" s="163"/>
    </row>
    <row r="138" spans="2:31" s="129" customFormat="1" ht="20.25" customHeight="1" hidden="1">
      <c r="B138" s="132"/>
      <c r="C138" s="132"/>
      <c r="AD138" s="130"/>
      <c r="AE138" s="163"/>
    </row>
    <row r="139" spans="2:31" s="129" customFormat="1" ht="20.25" customHeight="1" hidden="1">
      <c r="B139" s="132"/>
      <c r="C139" s="132"/>
      <c r="AD139" s="130"/>
      <c r="AE139" s="163"/>
    </row>
    <row r="140" spans="2:31" s="129" customFormat="1" ht="20.25" customHeight="1" hidden="1">
      <c r="B140" s="132"/>
      <c r="C140" s="132"/>
      <c r="AD140" s="130"/>
      <c r="AE140" s="163"/>
    </row>
    <row r="141" spans="2:31" s="129" customFormat="1" ht="20.25" customHeight="1" hidden="1">
      <c r="B141" s="132"/>
      <c r="C141" s="132"/>
      <c r="AD141" s="130"/>
      <c r="AE141" s="163"/>
    </row>
    <row r="142" spans="2:31" s="129" customFormat="1" ht="20.25" customHeight="1" hidden="1">
      <c r="B142" s="132"/>
      <c r="C142" s="132"/>
      <c r="AD142" s="130"/>
      <c r="AE142" s="163"/>
    </row>
    <row r="143" spans="2:31" s="129" customFormat="1" ht="20.25" customHeight="1" hidden="1">
      <c r="B143" s="132"/>
      <c r="C143" s="132"/>
      <c r="AD143" s="130"/>
      <c r="AE143" s="163"/>
    </row>
    <row r="144" spans="2:31" s="129" customFormat="1" ht="20.25" customHeight="1" hidden="1">
      <c r="B144" s="132"/>
      <c r="C144" s="132"/>
      <c r="AD144" s="130"/>
      <c r="AE144" s="163"/>
    </row>
    <row r="145" spans="2:31" s="129" customFormat="1" ht="20.25" customHeight="1" hidden="1">
      <c r="B145" s="132"/>
      <c r="C145" s="132"/>
      <c r="AD145" s="130"/>
      <c r="AE145" s="163"/>
    </row>
    <row r="146" spans="2:31" s="129" customFormat="1" ht="20.25" customHeight="1" hidden="1">
      <c r="B146" s="132"/>
      <c r="C146" s="132"/>
      <c r="AD146" s="130"/>
      <c r="AE146" s="163"/>
    </row>
    <row r="147" spans="2:31" s="129" customFormat="1" ht="20.25" customHeight="1" hidden="1">
      <c r="B147" s="132"/>
      <c r="C147" s="132"/>
      <c r="AD147" s="130"/>
      <c r="AE147" s="163"/>
    </row>
    <row r="148" spans="2:31" s="129" customFormat="1" ht="20.25" customHeight="1" hidden="1">
      <c r="B148" s="132"/>
      <c r="C148" s="132"/>
      <c r="AD148" s="130"/>
      <c r="AE148" s="163"/>
    </row>
    <row r="149" spans="2:31" s="129" customFormat="1" ht="20.25" customHeight="1" hidden="1">
      <c r="B149" s="132"/>
      <c r="C149" s="132"/>
      <c r="AD149" s="130"/>
      <c r="AE149" s="163"/>
    </row>
    <row r="150" spans="2:31" s="129" customFormat="1" ht="20.25" customHeight="1" hidden="1">
      <c r="B150" s="132"/>
      <c r="C150" s="132"/>
      <c r="AD150" s="130"/>
      <c r="AE150" s="163"/>
    </row>
    <row r="151" spans="2:31" s="129" customFormat="1" ht="20.25" customHeight="1" hidden="1">
      <c r="B151" s="132"/>
      <c r="C151" s="132"/>
      <c r="AD151" s="130"/>
      <c r="AE151" s="163"/>
    </row>
    <row r="152" spans="2:31" s="129" customFormat="1" ht="20.25" customHeight="1" hidden="1">
      <c r="B152" s="132"/>
      <c r="C152" s="132"/>
      <c r="AD152" s="130"/>
      <c r="AE152" s="163"/>
    </row>
    <row r="153" spans="2:31" s="129" customFormat="1" ht="20.25" customHeight="1" hidden="1">
      <c r="B153" s="132"/>
      <c r="C153" s="132"/>
      <c r="AD153" s="130"/>
      <c r="AE153" s="163"/>
    </row>
    <row r="154" spans="2:31" s="129" customFormat="1" ht="20.25" customHeight="1" hidden="1">
      <c r="B154" s="132"/>
      <c r="C154" s="132"/>
      <c r="AD154" s="130"/>
      <c r="AE154" s="163"/>
    </row>
    <row r="155" spans="2:31" s="129" customFormat="1" ht="20.25" customHeight="1" hidden="1">
      <c r="B155" s="132"/>
      <c r="C155" s="132"/>
      <c r="AD155" s="130"/>
      <c r="AE155" s="163"/>
    </row>
    <row r="156" spans="2:31" s="129" customFormat="1" ht="20.25" customHeight="1" hidden="1">
      <c r="B156" s="132"/>
      <c r="C156" s="132"/>
      <c r="AD156" s="130"/>
      <c r="AE156" s="163"/>
    </row>
    <row r="157" spans="2:31" s="129" customFormat="1" ht="20.25" customHeight="1" hidden="1">
      <c r="B157" s="132"/>
      <c r="C157" s="132"/>
      <c r="AD157" s="130"/>
      <c r="AE157" s="163"/>
    </row>
    <row r="158" spans="2:31" s="129" customFormat="1" ht="20.25" customHeight="1" hidden="1">
      <c r="B158" s="132"/>
      <c r="C158" s="132"/>
      <c r="AD158" s="130"/>
      <c r="AE158" s="163"/>
    </row>
    <row r="159" spans="2:31" s="129" customFormat="1" ht="20.25" customHeight="1" hidden="1">
      <c r="B159" s="132"/>
      <c r="C159" s="132"/>
      <c r="AD159" s="130"/>
      <c r="AE159" s="163"/>
    </row>
    <row r="160" spans="2:31" s="129" customFormat="1" ht="20.25" customHeight="1" hidden="1">
      <c r="B160" s="132"/>
      <c r="C160" s="132"/>
      <c r="AD160" s="130"/>
      <c r="AE160" s="163"/>
    </row>
    <row r="161" spans="2:31" s="129" customFormat="1" ht="20.25" customHeight="1" hidden="1">
      <c r="B161" s="132"/>
      <c r="C161" s="132"/>
      <c r="AD161" s="130"/>
      <c r="AE161" s="163"/>
    </row>
    <row r="162" spans="2:31" s="129" customFormat="1" ht="20.25" customHeight="1" hidden="1">
      <c r="B162" s="132"/>
      <c r="C162" s="132"/>
      <c r="AD162" s="130"/>
      <c r="AE162" s="163"/>
    </row>
    <row r="163" spans="2:31" s="129" customFormat="1" ht="20.25" customHeight="1" hidden="1">
      <c r="B163" s="132"/>
      <c r="C163" s="132"/>
      <c r="AD163" s="130"/>
      <c r="AE163" s="163"/>
    </row>
    <row r="164" spans="2:31" s="129" customFormat="1" ht="20.25" customHeight="1" hidden="1">
      <c r="B164" s="132"/>
      <c r="C164" s="132"/>
      <c r="AD164" s="130"/>
      <c r="AE164" s="163"/>
    </row>
    <row r="165" spans="2:31" s="129" customFormat="1" ht="20.25" customHeight="1" hidden="1">
      <c r="B165" s="132"/>
      <c r="C165" s="132"/>
      <c r="AD165" s="130"/>
      <c r="AE165" s="163"/>
    </row>
    <row r="166" spans="2:31" s="129" customFormat="1" ht="20.25" customHeight="1" hidden="1">
      <c r="B166" s="132"/>
      <c r="C166" s="132"/>
      <c r="AD166" s="130"/>
      <c r="AE166" s="163"/>
    </row>
    <row r="167" spans="2:31" s="129" customFormat="1" ht="20.25" customHeight="1" hidden="1">
      <c r="B167" s="132"/>
      <c r="C167" s="132"/>
      <c r="AD167" s="130"/>
      <c r="AE167" s="163"/>
    </row>
    <row r="168" spans="2:31" s="129" customFormat="1" ht="20.25" customHeight="1" hidden="1">
      <c r="B168" s="132"/>
      <c r="C168" s="132"/>
      <c r="AD168" s="130"/>
      <c r="AE168" s="163"/>
    </row>
    <row r="169" spans="2:31" s="129" customFormat="1" ht="20.25" customHeight="1" hidden="1">
      <c r="B169" s="132"/>
      <c r="C169" s="132"/>
      <c r="AD169" s="130"/>
      <c r="AE169" s="163"/>
    </row>
    <row r="170" spans="2:31" s="129" customFormat="1" ht="20.25" customHeight="1" hidden="1">
      <c r="B170" s="132"/>
      <c r="C170" s="132"/>
      <c r="AD170" s="130"/>
      <c r="AE170" s="163"/>
    </row>
    <row r="171" spans="2:31" s="129" customFormat="1" ht="20.25" customHeight="1" hidden="1">
      <c r="B171" s="132"/>
      <c r="C171" s="132"/>
      <c r="AD171" s="130"/>
      <c r="AE171" s="163"/>
    </row>
    <row r="172" spans="2:31" s="129" customFormat="1" ht="20.25" customHeight="1" hidden="1">
      <c r="B172" s="132"/>
      <c r="C172" s="132"/>
      <c r="AD172" s="130"/>
      <c r="AE172" s="163"/>
    </row>
    <row r="173" spans="2:31" s="129" customFormat="1" ht="20.25" customHeight="1" hidden="1">
      <c r="B173" s="132"/>
      <c r="C173" s="132"/>
      <c r="AD173" s="130"/>
      <c r="AE173" s="163"/>
    </row>
    <row r="174" spans="2:31" s="129" customFormat="1" ht="20.25" customHeight="1" hidden="1">
      <c r="B174" s="132"/>
      <c r="C174" s="132"/>
      <c r="AD174" s="130"/>
      <c r="AE174" s="163"/>
    </row>
    <row r="175" spans="2:31" s="129" customFormat="1" ht="20.25" customHeight="1" hidden="1">
      <c r="B175" s="132"/>
      <c r="C175" s="132"/>
      <c r="AD175" s="130"/>
      <c r="AE175" s="163"/>
    </row>
    <row r="176" spans="2:31" s="129" customFormat="1" ht="20.25" customHeight="1" hidden="1">
      <c r="B176" s="132"/>
      <c r="C176" s="132"/>
      <c r="AD176" s="130"/>
      <c r="AE176" s="163"/>
    </row>
    <row r="177" spans="2:31" s="129" customFormat="1" ht="20.25" customHeight="1" hidden="1">
      <c r="B177" s="132"/>
      <c r="C177" s="132"/>
      <c r="AD177" s="130"/>
      <c r="AE177" s="163"/>
    </row>
    <row r="178" spans="2:31" s="129" customFormat="1" ht="20.25" customHeight="1" hidden="1">
      <c r="B178" s="132"/>
      <c r="C178" s="132"/>
      <c r="AD178" s="130"/>
      <c r="AE178" s="163"/>
    </row>
    <row r="179" spans="2:31" s="129" customFormat="1" ht="20.25" customHeight="1" hidden="1">
      <c r="B179" s="132"/>
      <c r="C179" s="132"/>
      <c r="AD179" s="130"/>
      <c r="AE179" s="163"/>
    </row>
    <row r="180" spans="2:31" s="129" customFormat="1" ht="20.25" customHeight="1" hidden="1">
      <c r="B180" s="132"/>
      <c r="C180" s="132"/>
      <c r="AD180" s="130"/>
      <c r="AE180" s="163"/>
    </row>
    <row r="181" spans="2:31" s="129" customFormat="1" ht="20.25" customHeight="1" hidden="1">
      <c r="B181" s="132"/>
      <c r="C181" s="132"/>
      <c r="AD181" s="130"/>
      <c r="AE181" s="163"/>
    </row>
    <row r="182" spans="2:31" s="129" customFormat="1" ht="20.25" customHeight="1" hidden="1">
      <c r="B182" s="132"/>
      <c r="C182" s="132"/>
      <c r="AD182" s="130"/>
      <c r="AE182" s="163"/>
    </row>
    <row r="183" spans="2:31" s="129" customFormat="1" ht="20.25" customHeight="1" hidden="1">
      <c r="B183" s="132"/>
      <c r="C183" s="132"/>
      <c r="AD183" s="130"/>
      <c r="AE183" s="163"/>
    </row>
    <row r="184" spans="2:31" s="129" customFormat="1" ht="20.25" customHeight="1" hidden="1">
      <c r="B184" s="132"/>
      <c r="C184" s="132"/>
      <c r="AD184" s="130"/>
      <c r="AE184" s="163"/>
    </row>
    <row r="185" spans="2:31" s="129" customFormat="1" ht="20.25" customHeight="1" hidden="1">
      <c r="B185" s="132"/>
      <c r="C185" s="132"/>
      <c r="AD185" s="130"/>
      <c r="AE185" s="163"/>
    </row>
    <row r="186" spans="2:31" s="129" customFormat="1" ht="20.25" customHeight="1" hidden="1">
      <c r="B186" s="132"/>
      <c r="C186" s="132"/>
      <c r="AD186" s="130"/>
      <c r="AE186" s="163"/>
    </row>
    <row r="187" spans="2:31" s="129" customFormat="1" ht="20.25" customHeight="1" hidden="1">
      <c r="B187" s="132"/>
      <c r="C187" s="132"/>
      <c r="AD187" s="130"/>
      <c r="AE187" s="163"/>
    </row>
    <row r="188" spans="2:31" s="129" customFormat="1" ht="20.25" customHeight="1" hidden="1">
      <c r="B188" s="132"/>
      <c r="C188" s="132"/>
      <c r="AD188" s="130"/>
      <c r="AE188" s="163"/>
    </row>
  </sheetData>
  <sheetProtection/>
  <mergeCells count="30">
    <mergeCell ref="F6:F10"/>
    <mergeCell ref="Z7:Z10"/>
    <mergeCell ref="L9:L10"/>
    <mergeCell ref="N9:N10"/>
    <mergeCell ref="U7:U10"/>
    <mergeCell ref="V7:V10"/>
    <mergeCell ref="K9:K10"/>
    <mergeCell ref="M9:M10"/>
    <mergeCell ref="B6:B10"/>
    <mergeCell ref="C6:C10"/>
    <mergeCell ref="D6:D10"/>
    <mergeCell ref="E6:E10"/>
    <mergeCell ref="AC6:AC10"/>
    <mergeCell ref="G7:G10"/>
    <mergeCell ref="H7:H10"/>
    <mergeCell ref="I7:I10"/>
    <mergeCell ref="P7:P10"/>
    <mergeCell ref="Q7:Q10"/>
    <mergeCell ref="R7:R10"/>
    <mergeCell ref="U6:AB6"/>
    <mergeCell ref="W7:W10"/>
    <mergeCell ref="S7:S10"/>
    <mergeCell ref="AB7:AB10"/>
    <mergeCell ref="J8:J10"/>
    <mergeCell ref="T6:T10"/>
    <mergeCell ref="O9:O10"/>
    <mergeCell ref="G6:S6"/>
    <mergeCell ref="X7:X10"/>
    <mergeCell ref="Y7:Y10"/>
    <mergeCell ref="AA7:AA10"/>
  </mergeCells>
  <conditionalFormatting sqref="A12:D28 F12:F28">
    <cfRule type="expression" priority="49" dxfId="72">
      <formula>TRIM($A12)="TỔNG CỘNG"</formula>
    </cfRule>
    <cfRule type="expression" priority="50" dxfId="73">
      <formula>$A12&lt;&gt;""</formula>
    </cfRule>
  </conditionalFormatting>
  <conditionalFormatting sqref="E12:E28">
    <cfRule type="expression" priority="47" dxfId="72">
      <formula>TRIM($A12)="TỔNG CỘNG"</formula>
    </cfRule>
    <cfRule type="expression" priority="48" dxfId="73">
      <formula>$A12&lt;&gt;""</formula>
    </cfRule>
  </conditionalFormatting>
  <conditionalFormatting sqref="G12:G28">
    <cfRule type="expression" priority="45" dxfId="72">
      <formula>TRIM($A12)="TỔNG CỘNG"</formula>
    </cfRule>
    <cfRule type="expression" priority="46" dxfId="73">
      <formula>$A12&lt;&gt;""</formula>
    </cfRule>
  </conditionalFormatting>
  <conditionalFormatting sqref="H12:H28">
    <cfRule type="expression" priority="43" dxfId="72">
      <formula>TRIM($A12)="TỔNG CỘNG"</formula>
    </cfRule>
    <cfRule type="expression" priority="44" dxfId="73">
      <formula>$A12&lt;&gt;""</formula>
    </cfRule>
  </conditionalFormatting>
  <conditionalFormatting sqref="J12:J28">
    <cfRule type="expression" priority="41" dxfId="72">
      <formula>TRIM($A12)="TỔNG CỘNG"</formula>
    </cfRule>
    <cfRule type="expression" priority="42" dxfId="73">
      <formula>$A12&lt;&gt;""</formula>
    </cfRule>
  </conditionalFormatting>
  <conditionalFormatting sqref="K12:K28">
    <cfRule type="expression" priority="39" dxfId="72">
      <formula>TRIM($A12)="TỔNG CỘNG"</formula>
    </cfRule>
    <cfRule type="expression" priority="40" dxfId="73">
      <formula>$A12&lt;&gt;""</formula>
    </cfRule>
  </conditionalFormatting>
  <conditionalFormatting sqref="L12:L28">
    <cfRule type="expression" priority="37" dxfId="72">
      <formula>TRIM($A12)="TỔNG CỘNG"</formula>
    </cfRule>
    <cfRule type="expression" priority="38" dxfId="73">
      <formula>$A12&lt;&gt;""</formula>
    </cfRule>
  </conditionalFormatting>
  <conditionalFormatting sqref="M12:M28">
    <cfRule type="expression" priority="35" dxfId="72">
      <formula>TRIM($A12)="TỔNG CỘNG"</formula>
    </cfRule>
    <cfRule type="expression" priority="36" dxfId="73">
      <formula>$A12&lt;&gt;""</formula>
    </cfRule>
  </conditionalFormatting>
  <conditionalFormatting sqref="N12:N28">
    <cfRule type="expression" priority="33" dxfId="72">
      <formula>TRIM($A12)="TỔNG CỘNG"</formula>
    </cfRule>
    <cfRule type="expression" priority="34" dxfId="73">
      <formula>$A12&lt;&gt;""</formula>
    </cfRule>
  </conditionalFormatting>
  <conditionalFormatting sqref="O12:O28">
    <cfRule type="expression" priority="31" dxfId="72">
      <formula>TRIM($A12)="TỔNG CỘNG"</formula>
    </cfRule>
    <cfRule type="expression" priority="32" dxfId="73">
      <formula>$A12&lt;&gt;""</formula>
    </cfRule>
  </conditionalFormatting>
  <conditionalFormatting sqref="P12:P28">
    <cfRule type="expression" priority="29" dxfId="72">
      <formula>TRIM($A12)="TỔNG CỘNG"</formula>
    </cfRule>
    <cfRule type="expression" priority="30" dxfId="73">
      <formula>$A12&lt;&gt;""</formula>
    </cfRule>
  </conditionalFormatting>
  <conditionalFormatting sqref="Q12:Q28">
    <cfRule type="expression" priority="27" dxfId="72">
      <formula>TRIM($A12)="TỔNG CỘNG"</formula>
    </cfRule>
    <cfRule type="expression" priority="28" dxfId="73">
      <formula>$A12&lt;&gt;""</formula>
    </cfRule>
  </conditionalFormatting>
  <conditionalFormatting sqref="T12:T28">
    <cfRule type="expression" priority="25" dxfId="72">
      <formula>TRIM($A12)="TỔNG CỘNG"</formula>
    </cfRule>
    <cfRule type="expression" priority="26" dxfId="73">
      <formula>$A12&lt;&gt;""</formula>
    </cfRule>
  </conditionalFormatting>
  <conditionalFormatting sqref="U12:U28">
    <cfRule type="expression" priority="23" dxfId="72">
      <formula>TRIM($A12)="TỔNG CỘNG"</formula>
    </cfRule>
    <cfRule type="expression" priority="24" dxfId="73">
      <formula>$A12&lt;&gt;""</formula>
    </cfRule>
  </conditionalFormatting>
  <conditionalFormatting sqref="V12:V28">
    <cfRule type="expression" priority="21" dxfId="72">
      <formula>TRIM($A12)="TỔNG CỘNG"</formula>
    </cfRule>
    <cfRule type="expression" priority="22" dxfId="73">
      <formula>$A12&lt;&gt;""</formula>
    </cfRule>
  </conditionalFormatting>
  <conditionalFormatting sqref="W12:W28">
    <cfRule type="expression" priority="19" dxfId="72">
      <formula>TRIM($A12)="TỔNG CỘNG"</formula>
    </cfRule>
    <cfRule type="expression" priority="20" dxfId="73">
      <formula>$A12&lt;&gt;""</formula>
    </cfRule>
  </conditionalFormatting>
  <conditionalFormatting sqref="X12:X28">
    <cfRule type="expression" priority="17" dxfId="72">
      <formula>TRIM($A12)="TỔNG CỘNG"</formula>
    </cfRule>
    <cfRule type="expression" priority="18" dxfId="73">
      <formula>$A12&lt;&gt;""</formula>
    </cfRule>
  </conditionalFormatting>
  <conditionalFormatting sqref="Y12:Y28">
    <cfRule type="expression" priority="15" dxfId="72">
      <formula>TRIM($A12)="TỔNG CỘNG"</formula>
    </cfRule>
    <cfRule type="expression" priority="16" dxfId="73">
      <formula>$A12&lt;&gt;""</formula>
    </cfRule>
  </conditionalFormatting>
  <conditionalFormatting sqref="Z12:Z28">
    <cfRule type="expression" priority="13" dxfId="72">
      <formula>TRIM($A12)="TỔNG CỘNG"</formula>
    </cfRule>
    <cfRule type="expression" priority="14" dxfId="73">
      <formula>$A12&lt;&gt;""</formula>
    </cfRule>
  </conditionalFormatting>
  <conditionalFormatting sqref="AA12:AA28">
    <cfRule type="expression" priority="11" dxfId="72">
      <formula>TRIM($A12)="TỔNG CỘNG"</formula>
    </cfRule>
    <cfRule type="expression" priority="12" dxfId="73">
      <formula>$A12&lt;&gt;""</formula>
    </cfRule>
  </conditionalFormatting>
  <conditionalFormatting sqref="AB12:AB28">
    <cfRule type="expression" priority="9" dxfId="72">
      <formula>TRIM($A12)="TỔNG CỘNG"</formula>
    </cfRule>
    <cfRule type="expression" priority="10" dxfId="73">
      <formula>$A12&lt;&gt;""</formula>
    </cfRule>
  </conditionalFormatting>
  <conditionalFormatting sqref="AC12:AC28">
    <cfRule type="expression" priority="7" dxfId="72">
      <formula>TRIM($A12)="TỔNG CỘNG"</formula>
    </cfRule>
    <cfRule type="expression" priority="8" dxfId="73">
      <formula>$A12&lt;&gt;""</formula>
    </cfRule>
  </conditionalFormatting>
  <conditionalFormatting sqref="I12:I28">
    <cfRule type="expression" priority="5" dxfId="72">
      <formula>TRIM($A12)="TỔNG CỘNG"</formula>
    </cfRule>
    <cfRule type="expression" priority="6" dxfId="73">
      <formula>$A12&lt;&gt;""</formula>
    </cfRule>
  </conditionalFormatting>
  <conditionalFormatting sqref="R12:R28">
    <cfRule type="expression" priority="3" dxfId="72">
      <formula>TRIM($A12)="TỔNG CỘNG"</formula>
    </cfRule>
    <cfRule type="expression" priority="4" dxfId="73">
      <formula>$A12&lt;&gt;""</formula>
    </cfRule>
  </conditionalFormatting>
  <conditionalFormatting sqref="S12:S28">
    <cfRule type="expression" priority="1" dxfId="72">
      <formula>TRIM($A12)="TỔNG CỘNG"</formula>
    </cfRule>
    <cfRule type="expression" priority="2" dxfId="73">
      <formula>$A12&lt;&gt;""</formula>
    </cfRule>
  </conditionalFormatting>
  <dataValidations count="1">
    <dataValidation type="list" allowBlank="1" showInputMessage="1" showErrorMessage="1" sqref="A7">
      <formula1>DS_Xa</formula1>
    </dataValidation>
  </dataValidations>
  <printOptions/>
  <pageMargins left="0.25" right="0.16" top="0.31" bottom="0.25" header="0" footer="0"/>
  <pageSetup fitToHeight="0" fitToWidth="1" horizontalDpi="1200" verticalDpi="1200" orientation="landscape" paperSize="8" scale="86" r:id="rId2"/>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L75"/>
  <sheetViews>
    <sheetView showGridLines="0" zoomScale="80" zoomScaleNormal="80" zoomScalePageLayoutView="0" workbookViewId="0" topLeftCell="A1">
      <pane xSplit="12" ySplit="11" topLeftCell="M34" activePane="bottomRight" state="frozen"/>
      <selection pane="topLeft" activeCell="A1" sqref="A1"/>
      <selection pane="topRight" activeCell="M1" sqref="M1"/>
      <selection pane="bottomLeft" activeCell="A12" sqref="A12"/>
      <selection pane="bottomRight" activeCell="A11" sqref="A11:L11"/>
    </sheetView>
  </sheetViews>
  <sheetFormatPr defaultColWidth="0" defaultRowHeight="15.75"/>
  <cols>
    <col min="1" max="1" width="6.00390625" style="176" customWidth="1"/>
    <col min="2" max="2" width="1.625" style="177" customWidth="1"/>
    <col min="3" max="3" width="7.875" style="176" customWidth="1"/>
    <col min="4" max="4" width="19.25390625" style="176" customWidth="1"/>
    <col min="5" max="5" width="7.875" style="176" customWidth="1"/>
    <col min="6" max="6" width="6.25390625" style="176" customWidth="1"/>
    <col min="7" max="7" width="4.875" style="176" customWidth="1"/>
    <col min="8" max="8" width="7.125" style="176" customWidth="1"/>
    <col min="9" max="9" width="2.50390625" style="176" customWidth="1"/>
    <col min="10" max="10" width="6.125" style="176" customWidth="1"/>
    <col min="11" max="11" width="14.125" style="176" customWidth="1"/>
    <col min="12" max="12" width="12.25390625" style="176" customWidth="1"/>
    <col min="13" max="13" width="0.5" style="176" hidden="1" customWidth="1"/>
    <col min="14" max="16384" width="0" style="176" hidden="1" customWidth="1"/>
  </cols>
  <sheetData>
    <row r="1" ht="15">
      <c r="L1" s="178" t="s">
        <v>229</v>
      </c>
    </row>
    <row r="2" ht="6.75" customHeight="1">
      <c r="I2" s="179"/>
    </row>
    <row r="3" spans="1:11" ht="18" customHeight="1">
      <c r="A3" s="339" t="s">
        <v>230</v>
      </c>
      <c r="B3" s="339"/>
      <c r="C3" s="339"/>
      <c r="D3" s="339"/>
      <c r="F3" s="180" t="s">
        <v>92</v>
      </c>
      <c r="G3" s="181"/>
      <c r="H3" s="181"/>
      <c r="I3" s="181"/>
      <c r="J3" s="181"/>
      <c r="K3" s="181"/>
    </row>
    <row r="4" spans="1:11" ht="18" customHeight="1">
      <c r="A4" s="339" t="s">
        <v>231</v>
      </c>
      <c r="B4" s="339"/>
      <c r="C4" s="339"/>
      <c r="D4" s="339"/>
      <c r="F4" s="182" t="s">
        <v>91</v>
      </c>
      <c r="G4" s="181"/>
      <c r="H4" s="181"/>
      <c r="I4" s="181"/>
      <c r="J4" s="181"/>
      <c r="K4" s="181"/>
    </row>
    <row r="5" spans="1:4" ht="18" customHeight="1">
      <c r="A5" s="339" t="s">
        <v>232</v>
      </c>
      <c r="B5" s="339"/>
      <c r="C5" s="339"/>
      <c r="D5" s="339"/>
    </row>
    <row r="6" spans="1:4" ht="20.25" customHeight="1">
      <c r="A6" s="336" t="s">
        <v>233</v>
      </c>
      <c r="B6" s="336"/>
      <c r="C6" s="336"/>
      <c r="D6" s="336"/>
    </row>
    <row r="7" spans="2:3" ht="8.25" customHeight="1">
      <c r="B7" s="183"/>
      <c r="C7" s="184"/>
    </row>
    <row r="8" spans="1:12" ht="18.75">
      <c r="A8" s="331" t="s">
        <v>234</v>
      </c>
      <c r="B8" s="331"/>
      <c r="C8" s="331"/>
      <c r="D8" s="331"/>
      <c r="E8" s="331"/>
      <c r="F8" s="331"/>
      <c r="G8" s="331"/>
      <c r="H8" s="331"/>
      <c r="I8" s="331"/>
      <c r="J8" s="331"/>
      <c r="K8" s="331"/>
      <c r="L8" s="331"/>
    </row>
    <row r="9" spans="1:12" ht="18.75">
      <c r="A9" s="331" t="s">
        <v>137</v>
      </c>
      <c r="B9" s="331"/>
      <c r="C9" s="331"/>
      <c r="D9" s="331"/>
      <c r="E9" s="331"/>
      <c r="F9" s="331"/>
      <c r="G9" s="331"/>
      <c r="H9" s="331"/>
      <c r="I9" s="331"/>
      <c r="J9" s="331"/>
      <c r="K9" s="331"/>
      <c r="L9" s="331"/>
    </row>
    <row r="10" spans="1:12" ht="18.75">
      <c r="A10" s="332" t="s">
        <v>235</v>
      </c>
      <c r="B10" s="332"/>
      <c r="C10" s="332"/>
      <c r="D10" s="332"/>
      <c r="E10" s="332"/>
      <c r="F10" s="332"/>
      <c r="G10" s="332"/>
      <c r="H10" s="332"/>
      <c r="I10" s="332"/>
      <c r="J10" s="332"/>
      <c r="K10" s="332"/>
      <c r="L10" s="332"/>
    </row>
    <row r="11" spans="1:12" s="185" customFormat="1" ht="21.75" customHeight="1">
      <c r="A11" s="328" t="s">
        <v>246</v>
      </c>
      <c r="B11" s="328"/>
      <c r="C11" s="328"/>
      <c r="D11" s="328"/>
      <c r="E11" s="328"/>
      <c r="F11" s="328"/>
      <c r="G11" s="328"/>
      <c r="H11" s="328"/>
      <c r="I11" s="328"/>
      <c r="J11" s="328"/>
      <c r="K11" s="328"/>
      <c r="L11" s="328"/>
    </row>
    <row r="12" s="195" customFormat="1" ht="10.5" customHeight="1">
      <c r="B12" s="196"/>
    </row>
    <row r="13" spans="1:12" s="195" customFormat="1" ht="37.5" customHeight="1">
      <c r="A13" s="334" t="s">
        <v>236</v>
      </c>
      <c r="B13" s="334"/>
      <c r="C13" s="334"/>
      <c r="D13" s="334"/>
      <c r="E13" s="334"/>
      <c r="F13" s="334"/>
      <c r="G13" s="334"/>
      <c r="H13" s="334"/>
      <c r="I13" s="334"/>
      <c r="J13" s="334"/>
      <c r="K13" s="334"/>
      <c r="L13" s="334"/>
    </row>
    <row r="14" spans="2:12" s="195" customFormat="1" ht="21" customHeight="1">
      <c r="B14" s="198"/>
      <c r="C14" s="199" t="str">
        <f>TTinDV!H6&amp;". "&amp;IF(ISERR(SEARCH("Thị",D14)),"Ông:","Bà: ")</f>
        <v>1. Ông:</v>
      </c>
      <c r="D14" s="199" t="str">
        <f>TTinDV!I6</f>
        <v>Trần Văn Hoàng</v>
      </c>
      <c r="E14" s="200"/>
      <c r="F14" s="201"/>
      <c r="G14" s="201"/>
      <c r="H14" s="200" t="str">
        <f>"- "&amp;TTinDV!J6</f>
        <v>- Chủ tịch</v>
      </c>
      <c r="I14" s="200"/>
      <c r="J14" s="200"/>
      <c r="K14" s="201"/>
      <c r="L14" s="201"/>
    </row>
    <row r="15" spans="2:12" s="195" customFormat="1" ht="21" customHeight="1">
      <c r="B15" s="198"/>
      <c r="C15" s="199" t="str">
        <f>TTinDV!H7&amp;". "&amp;IF(ISERR(SEARCH("Thị",D15)),"Ông:","Bà: ")</f>
        <v>2. Bà: </v>
      </c>
      <c r="D15" s="199" t="str">
        <f>TTinDV!I7</f>
        <v>Hồ Thị Trương</v>
      </c>
      <c r="E15" s="200"/>
      <c r="F15" s="201"/>
      <c r="G15" s="201"/>
      <c r="H15" s="200" t="str">
        <f>"- "&amp;TTinDV!J7</f>
        <v>- P Chủ tịch</v>
      </c>
      <c r="I15" s="200"/>
      <c r="J15" s="201"/>
      <c r="K15" s="201"/>
      <c r="L15" s="201"/>
    </row>
    <row r="16" spans="2:12" s="195" customFormat="1" ht="21" customHeight="1">
      <c r="B16" s="198"/>
      <c r="C16" s="202" t="str">
        <f>TTinDV!H8&amp;". "&amp;IF(ISERR(SEARCH("Thị",D16)),"Ông:","Bà: ")</f>
        <v>. Ông:</v>
      </c>
      <c r="D16" s="199">
        <f>TTinDV!I8</f>
        <v>0</v>
      </c>
      <c r="E16" s="200"/>
      <c r="F16" s="201"/>
      <c r="G16" s="201"/>
      <c r="H16" s="200" t="str">
        <f>"- "&amp;TTinDV!J8</f>
        <v>- </v>
      </c>
      <c r="I16" s="200"/>
      <c r="J16" s="201"/>
      <c r="K16" s="201"/>
      <c r="L16" s="201"/>
    </row>
    <row r="17" spans="2:12" s="195" customFormat="1" ht="21" customHeight="1">
      <c r="B17" s="198"/>
      <c r="C17" s="202" t="str">
        <f>TTinDV!H9&amp;". "&amp;IF(ISERR(SEARCH("Thị",D17)),"Ông:","Bà: ")</f>
        <v>. Ông:</v>
      </c>
      <c r="D17" s="199">
        <f>TTinDV!I9</f>
        <v>0</v>
      </c>
      <c r="E17" s="200"/>
      <c r="F17" s="201"/>
      <c r="G17" s="201"/>
      <c r="H17" s="200" t="str">
        <f>"- "&amp;TTinDV!J9</f>
        <v>- </v>
      </c>
      <c r="I17" s="200"/>
      <c r="J17" s="201"/>
      <c r="K17" s="201"/>
      <c r="L17" s="201"/>
    </row>
    <row r="18" spans="2:12" s="195" customFormat="1" ht="21" customHeight="1">
      <c r="B18" s="198"/>
      <c r="C18" s="202" t="str">
        <f>TTinDV!H10&amp;". "&amp;IF(ISERR(SEARCH("Thị",D18)),"Ông:","Bà: ")</f>
        <v>. Ông:</v>
      </c>
      <c r="D18" s="199">
        <f>TTinDV!I10</f>
        <v>0</v>
      </c>
      <c r="E18" s="200"/>
      <c r="F18" s="201"/>
      <c r="G18" s="201"/>
      <c r="H18" s="200" t="str">
        <f>"- "&amp;TTinDV!J10</f>
        <v>- </v>
      </c>
      <c r="I18" s="200"/>
      <c r="J18" s="201"/>
      <c r="K18" s="201"/>
      <c r="L18" s="201"/>
    </row>
    <row r="19" spans="2:12" s="195" customFormat="1" ht="21" customHeight="1">
      <c r="B19" s="198"/>
      <c r="C19" s="202" t="str">
        <f>TTinDV!H11&amp;". "&amp;IF(ISERR(SEARCH("Thị",D19)),"Ông:","Bà: ")</f>
        <v>. Ông:</v>
      </c>
      <c r="D19" s="199">
        <f>TTinDV!I11</f>
        <v>0</v>
      </c>
      <c r="E19" s="200"/>
      <c r="F19" s="201"/>
      <c r="G19" s="201"/>
      <c r="H19" s="200" t="str">
        <f>"- "&amp;TTinDV!J11</f>
        <v>- </v>
      </c>
      <c r="I19" s="200"/>
      <c r="J19" s="201"/>
      <c r="K19" s="201"/>
      <c r="L19" s="201"/>
    </row>
    <row r="20" spans="2:12" s="195" customFormat="1" ht="21" customHeight="1">
      <c r="B20" s="198"/>
      <c r="C20" s="202" t="str">
        <f>TTinDV!H12&amp;". "&amp;IF(ISERR(SEARCH("Thị",D20)),"Ông:","Bà: ")</f>
        <v>. Ông:</v>
      </c>
      <c r="D20" s="199">
        <f>TTinDV!I12</f>
        <v>0</v>
      </c>
      <c r="E20" s="200"/>
      <c r="F20" s="201"/>
      <c r="G20" s="201"/>
      <c r="H20" s="200" t="str">
        <f>"- "&amp;TTinDV!J12</f>
        <v>- </v>
      </c>
      <c r="I20" s="200"/>
      <c r="J20" s="201"/>
      <c r="K20" s="201"/>
      <c r="L20" s="201"/>
    </row>
    <row r="21" spans="2:12" s="195" customFormat="1" ht="21" customHeight="1">
      <c r="B21" s="198"/>
      <c r="C21" s="202" t="str">
        <f>TTinDV!H13&amp;". "&amp;IF(ISERR(SEARCH("Thị",D21)),"Ông:","Bà: ")</f>
        <v>. Ông:</v>
      </c>
      <c r="D21" s="199">
        <f>TTinDV!I13</f>
        <v>0</v>
      </c>
      <c r="E21" s="200"/>
      <c r="F21" s="201"/>
      <c r="G21" s="201"/>
      <c r="H21" s="200" t="str">
        <f>"- "&amp;TTinDV!J13</f>
        <v>- </v>
      </c>
      <c r="I21" s="200"/>
      <c r="J21" s="201"/>
      <c r="K21" s="201"/>
      <c r="L21" s="201"/>
    </row>
    <row r="22" spans="2:12" s="195" customFormat="1" ht="21" customHeight="1">
      <c r="B22" s="198"/>
      <c r="C22" s="202" t="str">
        <f>TTinDV!H14&amp;". "&amp;IF(ISERR(SEARCH("Thị",D22)),"Ông:","Bà: ")</f>
        <v>. Ông:</v>
      </c>
      <c r="D22" s="199">
        <f>TTinDV!I14</f>
        <v>0</v>
      </c>
      <c r="E22" s="200"/>
      <c r="F22" s="201"/>
      <c r="G22" s="201"/>
      <c r="H22" s="200" t="str">
        <f>"- "&amp;TTinDV!J14</f>
        <v>- </v>
      </c>
      <c r="I22" s="200"/>
      <c r="J22" s="201"/>
      <c r="K22" s="201"/>
      <c r="L22" s="201"/>
    </row>
    <row r="23" spans="2:12" s="195" customFormat="1" ht="21" customHeight="1">
      <c r="B23" s="198"/>
      <c r="C23" s="202" t="str">
        <f>TTinDV!H15&amp;". "&amp;IF(ISERR(SEARCH("Thị",D23)),"Ông:","Bà: ")</f>
        <v>. Ông:</v>
      </c>
      <c r="D23" s="199">
        <f>TTinDV!I15</f>
        <v>0</v>
      </c>
      <c r="E23" s="200"/>
      <c r="F23" s="201"/>
      <c r="G23" s="201"/>
      <c r="H23" s="200" t="str">
        <f>"- "&amp;TTinDV!J15</f>
        <v>- </v>
      </c>
      <c r="I23" s="200"/>
      <c r="J23" s="201"/>
      <c r="K23" s="201"/>
      <c r="L23" s="201"/>
    </row>
    <row r="24" spans="2:12" s="195" customFormat="1" ht="21" customHeight="1">
      <c r="B24" s="198"/>
      <c r="C24" s="202" t="str">
        <f>TTinDV!H16&amp;". "&amp;IF(ISERR(SEARCH("Thị",D24)),"Ông:","Bà: ")</f>
        <v>. Ông:</v>
      </c>
      <c r="D24" s="199">
        <f>TTinDV!I16</f>
        <v>0</v>
      </c>
      <c r="E24" s="200"/>
      <c r="F24" s="201"/>
      <c r="G24" s="201"/>
      <c r="H24" s="200" t="str">
        <f>"- "&amp;TTinDV!J16</f>
        <v>- </v>
      </c>
      <c r="I24" s="200"/>
      <c r="J24" s="201"/>
      <c r="K24" s="201"/>
      <c r="L24" s="201"/>
    </row>
    <row r="25" spans="2:3" s="195" customFormat="1" ht="9" customHeight="1">
      <c r="B25" s="198"/>
      <c r="C25" s="203"/>
    </row>
    <row r="26" spans="1:12" s="195" customFormat="1" ht="72" customHeight="1">
      <c r="A26" s="368" t="s">
        <v>249</v>
      </c>
      <c r="B26" s="368"/>
      <c r="C26" s="368"/>
      <c r="D26" s="368"/>
      <c r="E26" s="368"/>
      <c r="F26" s="368"/>
      <c r="G26" s="368"/>
      <c r="H26" s="368"/>
      <c r="I26" s="368"/>
      <c r="J26" s="368"/>
      <c r="K26" s="368"/>
      <c r="L26" s="368"/>
    </row>
    <row r="27" spans="1:12" s="195" customFormat="1" ht="53.25" customHeight="1">
      <c r="A27" s="368" t="s">
        <v>248</v>
      </c>
      <c r="B27" s="368"/>
      <c r="C27" s="368"/>
      <c r="D27" s="368"/>
      <c r="E27" s="368"/>
      <c r="F27" s="368"/>
      <c r="G27" s="368"/>
      <c r="H27" s="368"/>
      <c r="I27" s="368"/>
      <c r="J27" s="368"/>
      <c r="K27" s="368"/>
      <c r="L27" s="368"/>
    </row>
    <row r="28" spans="1:12" s="195" customFormat="1" ht="55.5" customHeight="1">
      <c r="A28" s="368" t="s">
        <v>250</v>
      </c>
      <c r="B28" s="368"/>
      <c r="C28" s="368"/>
      <c r="D28" s="368"/>
      <c r="E28" s="368"/>
      <c r="F28" s="368"/>
      <c r="G28" s="368"/>
      <c r="H28" s="368"/>
      <c r="I28" s="368"/>
      <c r="J28" s="368"/>
      <c r="K28" s="368"/>
      <c r="L28" s="368"/>
    </row>
    <row r="29" spans="1:12" s="195" customFormat="1" ht="53.25" customHeight="1">
      <c r="A29" s="368" t="s">
        <v>251</v>
      </c>
      <c r="B29" s="368"/>
      <c r="C29" s="368"/>
      <c r="D29" s="368"/>
      <c r="E29" s="368"/>
      <c r="F29" s="368"/>
      <c r="G29" s="368"/>
      <c r="H29" s="368"/>
      <c r="I29" s="368"/>
      <c r="J29" s="368"/>
      <c r="K29" s="368"/>
      <c r="L29" s="368"/>
    </row>
    <row r="30" spans="2:12" s="195" customFormat="1" ht="21.75" customHeight="1">
      <c r="B30" s="204" t="str">
        <f>"- Tổng số cử tri của đơn vị bầu cử:       "&amp;MauTH!D23&amp;"người"</f>
        <v>- Tổng số cử tri của đơn vị bầu cử:       56người</v>
      </c>
      <c r="C30" s="201"/>
      <c r="D30" s="201"/>
      <c r="E30" s="201"/>
      <c r="F30" s="200"/>
      <c r="G30" s="205"/>
      <c r="H30" s="205"/>
      <c r="I30" s="205"/>
      <c r="J30" s="200"/>
      <c r="K30" s="201"/>
      <c r="L30" s="201"/>
    </row>
    <row r="31" spans="2:12" s="195" customFormat="1" ht="21.75" customHeight="1">
      <c r="B31" s="204" t="str">
        <f>"- Số lượng cử tri đã tham gia bỏ phiếu:  "&amp;MauTH!E23&amp;" người"</f>
        <v>- Số lượng cử tri đã tham gia bỏ phiếu:  56 người</v>
      </c>
      <c r="C31" s="201"/>
      <c r="D31" s="201"/>
      <c r="E31" s="201"/>
      <c r="F31" s="200"/>
      <c r="G31" s="205"/>
      <c r="H31" s="205"/>
      <c r="I31" s="205"/>
      <c r="J31" s="200"/>
      <c r="K31" s="201"/>
      <c r="L31" s="201"/>
    </row>
    <row r="32" spans="2:12" s="195" customFormat="1" ht="21.75" customHeight="1">
      <c r="B32" s="206" t="str">
        <f>"- Tỷ lệ cử tri đã tham gia bỏ phiếu so với tổng số cử tri của đơn vị bầu cử: "&amp;MauTH!F23&amp;"%"</f>
        <v>- Tỷ lệ cử tri đã tham gia bỏ phiếu so với tổng số cử tri của đơn vị bầu cử: 100%</v>
      </c>
      <c r="C32" s="201"/>
      <c r="D32" s="201"/>
      <c r="E32" s="201"/>
      <c r="F32" s="201"/>
      <c r="G32" s="201"/>
      <c r="H32" s="201"/>
      <c r="I32" s="201"/>
      <c r="J32" s="201"/>
      <c r="K32" s="201"/>
      <c r="L32" s="207"/>
    </row>
    <row r="33" spans="2:12" s="195" customFormat="1" ht="21.75" customHeight="1">
      <c r="B33" s="204" t="str">
        <f>"- Số phiếu phát ra:    "&amp;MauTH!G23&amp;" phiếu"</f>
        <v>- Số phiếu phát ra:    56 phiếu</v>
      </c>
      <c r="C33" s="201"/>
      <c r="D33" s="201"/>
      <c r="E33" s="205"/>
      <c r="F33" s="200"/>
      <c r="G33" s="208"/>
      <c r="H33" s="200"/>
      <c r="I33" s="201"/>
      <c r="J33" s="201"/>
      <c r="K33" s="201"/>
      <c r="L33" s="209"/>
    </row>
    <row r="34" spans="2:12" s="195" customFormat="1" ht="21.75" customHeight="1">
      <c r="B34" s="204" t="str">
        <f>"- Số phiếu thu vào:   "&amp;MauTH!H23&amp;" phiếu. Tỷ lệ so với phiếu phát ra:  "&amp;MauTH!I23&amp;"%"""</f>
        <v>- Số phiếu thu vào:   56 phiếu. Tỷ lệ so với phiếu phát ra:  100%"</v>
      </c>
      <c r="C34" s="210"/>
      <c r="D34" s="210"/>
      <c r="E34" s="209"/>
      <c r="F34" s="200"/>
      <c r="G34" s="200"/>
      <c r="H34" s="201"/>
      <c r="I34" s="201"/>
      <c r="J34" s="201"/>
      <c r="K34" s="201"/>
      <c r="L34" s="211"/>
    </row>
    <row r="35" spans="2:12" s="195" customFormat="1" ht="21.75" customHeight="1">
      <c r="B35" s="204" t="str">
        <f>"- Số phiếu hợp lệ:     "&amp;MauTH!J23&amp;" phiếu. Tỷ lệ so với tổng số phiếu thu vào:  "&amp;MauTH!R23&amp;"%"</f>
        <v>- Số phiếu hợp lệ:     56 phiếu. Tỷ lệ so với tổng số phiếu thu vào:  100%</v>
      </c>
      <c r="C35" s="210"/>
      <c r="D35" s="210"/>
      <c r="E35" s="212"/>
      <c r="F35" s="200"/>
      <c r="G35" s="201"/>
      <c r="H35" s="201"/>
      <c r="I35" s="201"/>
      <c r="J35" s="201"/>
      <c r="K35" s="201"/>
      <c r="L35" s="211"/>
    </row>
    <row r="36" spans="2:12" s="195" customFormat="1" ht="21.75" customHeight="1">
      <c r="B36" s="204" t="str">
        <f>"- Số phiếu không hợp lệ:  "&amp;IF(MauTH!P23=0,"0",TEXT(MauTH!P23,"00"))&amp;" phiếu. Tỷ lệ so với tổng số phiếu thu vào: "&amp;IF(MauTH!P23=0,".....",MauTH!S23)&amp;"%"</f>
        <v>- Số phiếu không hợp lệ:  0 phiếu. Tỷ lệ so với tổng số phiếu thu vào: .....%</v>
      </c>
      <c r="C36" s="210"/>
      <c r="D36" s="210"/>
      <c r="E36" s="212"/>
      <c r="F36" s="200"/>
      <c r="G36" s="201"/>
      <c r="H36" s="201"/>
      <c r="I36" s="201"/>
      <c r="J36" s="201"/>
      <c r="K36" s="201"/>
      <c r="L36" s="211"/>
    </row>
    <row r="37" spans="2:12" s="195" customFormat="1" ht="21.75" customHeight="1">
      <c r="B37" s="213" t="s">
        <v>237</v>
      </c>
      <c r="C37" s="201"/>
      <c r="D37" s="201"/>
      <c r="E37" s="209"/>
      <c r="F37" s="201"/>
      <c r="G37" s="201"/>
      <c r="H37" s="201"/>
      <c r="I37" s="201"/>
      <c r="J37" s="201"/>
      <c r="K37" s="201"/>
      <c r="L37" s="209"/>
    </row>
    <row r="38" spans="2:12" s="195" customFormat="1" ht="21.75" customHeight="1">
      <c r="B38" s="201"/>
      <c r="C38" s="202" t="str">
        <f>ROW(1:1)&amp;". "&amp;IF(ISERR(SEARCH("Thị",D20)),"Ông:","Bà: ")</f>
        <v>1. Ông:</v>
      </c>
      <c r="D38" s="199" t="str">
        <f>DSUCV!B4</f>
        <v>Nguyễn Phi Cường</v>
      </c>
      <c r="E38" s="201"/>
      <c r="F38" s="202" t="s">
        <v>150</v>
      </c>
      <c r="G38" s="321">
        <f>DSUCV!Y4</f>
        <v>0.00014606</v>
      </c>
      <c r="H38" s="199" t="str">
        <f>"phiếu/"&amp;DSUCV!X4&amp;" phiếu hợp lệ"</f>
        <v>phiếu/0 phiếu hợp lệ</v>
      </c>
      <c r="I38" s="202"/>
      <c r="J38" s="202"/>
      <c r="K38" s="202"/>
      <c r="L38" s="201"/>
    </row>
    <row r="39" spans="2:12" s="195" customFormat="1" ht="21.75" customHeight="1">
      <c r="B39" s="202"/>
      <c r="C39" s="202" t="str">
        <f aca="true" t="shared" si="0" ref="C39:C45">ROW($A2:$IV2)&amp;". "&amp;IF(ISERR(SEARCH("Thị",D21)),"Ông:","Bà: ")</f>
        <v>2. Ông:</v>
      </c>
      <c r="D39" s="199" t="str">
        <f>DSUCV!B5</f>
        <v>Ngô Trung Sơn</v>
      </c>
      <c r="E39" s="201"/>
      <c r="F39" s="202" t="s">
        <v>150</v>
      </c>
      <c r="G39" s="321">
        <f>DSUCV!Y5</f>
        <v>0.0001299</v>
      </c>
      <c r="H39" s="199" t="str">
        <f>"phiếu/"&amp;DSUCV!X5&amp;" phiếu hợp lệ"</f>
        <v>phiếu/0 phiếu hợp lệ</v>
      </c>
      <c r="I39" s="202"/>
      <c r="J39" s="202"/>
      <c r="K39" s="202"/>
      <c r="L39" s="201"/>
    </row>
    <row r="40" spans="2:12" s="195" customFormat="1" ht="21.75" customHeight="1">
      <c r="B40" s="202"/>
      <c r="C40" s="202" t="str">
        <f>ROW(3:3)&amp;". "&amp;IF(ISERR(SEARCH("Thị",D22)),"Ông:","Bà: ")</f>
        <v>3. Ông:</v>
      </c>
      <c r="D40" s="199" t="str">
        <f>DSUCV!B6</f>
        <v>Hồ Thị Thiệt</v>
      </c>
      <c r="E40" s="201"/>
      <c r="F40" s="202" t="s">
        <v>150</v>
      </c>
      <c r="G40" s="321">
        <f>DSUCV!Y6</f>
        <v>0.00012009</v>
      </c>
      <c r="H40" s="199" t="str">
        <f>"phiếu/"&amp;DSUCV!X6&amp;" phiếu hợp lệ"</f>
        <v>phiếu/0 phiếu hợp lệ</v>
      </c>
      <c r="I40" s="202"/>
      <c r="J40" s="202"/>
      <c r="K40" s="202"/>
      <c r="L40" s="201"/>
    </row>
    <row r="41" spans="2:12" s="195" customFormat="1" ht="21.75" customHeight="1">
      <c r="B41" s="202"/>
      <c r="C41" s="202" t="str">
        <f>ROW(4:4)&amp;". "&amp;IF(ISERR(SEARCH("Thị",D23)),"Ông:","Bà: ")</f>
        <v>4. Ông:</v>
      </c>
      <c r="D41" s="199" t="str">
        <f>DSUCV!B7</f>
        <v>Phan Thành Danh</v>
      </c>
      <c r="E41" s="201"/>
      <c r="F41" s="202" t="s">
        <v>150</v>
      </c>
      <c r="G41" s="321">
        <f>DSUCV!Y7</f>
        <v>55.00019759</v>
      </c>
      <c r="H41" s="199" t="str">
        <f>"phiếu/"&amp;DSUCV!X7&amp;" phiếu hợp lệ"</f>
        <v>phiếu/56 phiếu hợp lệ</v>
      </c>
      <c r="I41" s="202"/>
      <c r="J41" s="202"/>
      <c r="K41" s="202"/>
      <c r="L41" s="201"/>
    </row>
    <row r="42" spans="2:12" s="195" customFormat="1" ht="21.75" customHeight="1">
      <c r="B42" s="202"/>
      <c r="C42" s="202" t="str">
        <f>ROW(5:5)&amp;". "&amp;IF(ISERR(SEARCH("Thị",D24)),"Ông:","Bà: ")</f>
        <v>5. Ông:</v>
      </c>
      <c r="D42" s="199" t="str">
        <f>DSUCV!B8</f>
        <v>Trần Văn Đông</v>
      </c>
      <c r="E42" s="201"/>
      <c r="F42" s="202" t="s">
        <v>150</v>
      </c>
      <c r="G42" s="321">
        <f>DSUCV!Y8</f>
        <v>54.00017111</v>
      </c>
      <c r="H42" s="199" t="str">
        <f>"phiếu/"&amp;DSUCV!X8&amp;" phiếu hợp lệ"</f>
        <v>phiếu/56 phiếu hợp lệ</v>
      </c>
      <c r="I42" s="202"/>
      <c r="J42" s="202"/>
      <c r="K42" s="202"/>
      <c r="L42" s="201"/>
    </row>
    <row r="43" spans="2:12" s="195" customFormat="1" ht="21.75" customHeight="1">
      <c r="B43" s="202"/>
      <c r="C43" s="202" t="str">
        <f>ROW(6:6)&amp;". "&amp;IF(ISERR(SEARCH("Thị",D25)),"Ông:","Bà: ")</f>
        <v>6. Ông:</v>
      </c>
      <c r="D43" s="199" t="str">
        <f>DSUCV!B9</f>
        <v>Nguyễn Thị Thúy Hằng</v>
      </c>
      <c r="E43" s="201"/>
      <c r="F43" s="202" t="s">
        <v>150</v>
      </c>
      <c r="G43" s="321">
        <f>DSUCV!Y9</f>
        <v>50.00013001</v>
      </c>
      <c r="H43" s="199" t="str">
        <f>"phiếu/"&amp;DSUCV!X9&amp;" phiếu hợp lệ"</f>
        <v>phiếu/56 phiếu hợp lệ</v>
      </c>
      <c r="I43" s="202"/>
      <c r="J43" s="202"/>
      <c r="K43" s="202"/>
      <c r="L43" s="201"/>
    </row>
    <row r="44" spans="2:12" s="195" customFormat="1" ht="21.75" customHeight="1">
      <c r="B44" s="202"/>
      <c r="C44" s="202" t="str">
        <f t="shared" si="0"/>
        <v>7. Ông:</v>
      </c>
      <c r="D44" s="199" t="str">
        <f>DSUCV!B10</f>
        <v>Nguyễn Đăng Thái</v>
      </c>
      <c r="E44" s="201"/>
      <c r="F44" s="202" t="s">
        <v>150</v>
      </c>
      <c r="G44" s="321">
        <f>DSUCV!Y10</f>
        <v>35.00020886</v>
      </c>
      <c r="H44" s="199" t="str">
        <f>"phiếu/"&amp;DSUCV!X10&amp;" phiếu hợp lệ"</f>
        <v>phiếu/56 phiếu hợp lệ</v>
      </c>
      <c r="I44" s="202"/>
      <c r="J44" s="202"/>
      <c r="K44" s="202"/>
      <c r="L44" s="201"/>
    </row>
    <row r="45" spans="2:12" s="195" customFormat="1" ht="21.75" customHeight="1">
      <c r="B45" s="202"/>
      <c r="C45" s="202" t="str">
        <f t="shared" si="0"/>
        <v>8. Ông:</v>
      </c>
      <c r="D45" s="199" t="str">
        <f>DSUCV!B11</f>
        <v>Trần Thị Thương</v>
      </c>
      <c r="E45" s="201"/>
      <c r="F45" s="202" t="s">
        <v>150</v>
      </c>
      <c r="G45" s="321">
        <f>DSUCV!Y11</f>
        <v>21.00020062</v>
      </c>
      <c r="H45" s="199" t="str">
        <f>"phiếu/"&amp;DSUCV!X11&amp;" phiếu hợp lệ"</f>
        <v>phiếu/56 phiếu hợp lệ</v>
      </c>
      <c r="I45" s="202"/>
      <c r="J45" s="202"/>
      <c r="K45" s="202"/>
      <c r="L45" s="201"/>
    </row>
    <row r="46" spans="1:12" s="195" customFormat="1" ht="41.25" customHeight="1">
      <c r="A46" s="329" t="s">
        <v>355</v>
      </c>
      <c r="B46" s="329"/>
      <c r="C46" s="329"/>
      <c r="D46" s="329"/>
      <c r="E46" s="329"/>
      <c r="F46" s="329"/>
      <c r="G46" s="329"/>
      <c r="H46" s="329"/>
      <c r="I46" s="329"/>
      <c r="J46" s="329"/>
      <c r="K46" s="329"/>
      <c r="L46" s="329"/>
    </row>
    <row r="47" spans="2:12" s="195" customFormat="1" ht="21.75" customHeight="1">
      <c r="B47" s="204" t="str">
        <f>"a) Số cử tri đã tham gia bỏ phiếu đạt:   "&amp;ROUND(MauTH!F23,2)&amp;"%"</f>
        <v>a) Số cử tri đã tham gia bỏ phiếu đạt:   100%</v>
      </c>
      <c r="C47" s="201"/>
      <c r="D47" s="201"/>
      <c r="E47" s="208"/>
      <c r="F47" s="202"/>
      <c r="G47" s="203" t="s">
        <v>254</v>
      </c>
      <c r="I47" s="201"/>
      <c r="J47" s="201"/>
      <c r="K47" s="201"/>
      <c r="L47" s="201"/>
    </row>
    <row r="48" spans="1:12" s="195" customFormat="1" ht="24" customHeight="1">
      <c r="A48" s="214"/>
      <c r="B48" s="338" t="s">
        <v>238</v>
      </c>
      <c r="C48" s="338"/>
      <c r="D48" s="338"/>
      <c r="E48" s="338"/>
      <c r="F48" s="338"/>
      <c r="G48" s="338"/>
      <c r="H48" s="338"/>
      <c r="I48" s="338"/>
      <c r="J48" s="338"/>
      <c r="K48" s="338"/>
      <c r="L48" s="338"/>
    </row>
    <row r="49" spans="1:12" s="195" customFormat="1" ht="40.5" customHeight="1">
      <c r="A49" s="338" t="s">
        <v>253</v>
      </c>
      <c r="B49" s="338"/>
      <c r="C49" s="338"/>
      <c r="D49" s="338"/>
      <c r="E49" s="338"/>
      <c r="F49" s="338"/>
      <c r="G49" s="338"/>
      <c r="H49" s="338"/>
      <c r="I49" s="338"/>
      <c r="J49" s="338"/>
      <c r="K49" s="338"/>
      <c r="L49" s="338"/>
    </row>
    <row r="50" spans="1:12" s="195" customFormat="1" ht="21.75" customHeight="1">
      <c r="A50" s="201"/>
      <c r="B50" s="202"/>
      <c r="C50" s="199" t="str">
        <f>ROW(1:1)&amp;". "&amp;IF(ISERR(SEARCH("Thị",D33)),"Ông:","Bà: ")</f>
        <v>1. Ông:</v>
      </c>
      <c r="D50" s="199" t="str">
        <f>Mau28!B12</f>
        <v>Phan Thành Danh</v>
      </c>
      <c r="E50" s="215"/>
      <c r="F50" s="199" t="str">
        <f ca="1">"số phiếu: "&amp;TEXT(OFFSET(DSUCV!$Y$3,MATCH(Mau26!D50,DSUCV!$B$4:$B$69,),),"#.###")&amp;", đạt "&amp;TEXT(100*OFFSET(DSUCV!$Z$3,MATCH(Mau26!D50,DSUCV!$B$4:$B$69,),),"0,00")&amp;"% so với tổng số phiếu hợp lệ"</f>
        <v>số phiếu: 55, đạt 98,21% so với tổng số phiếu hợp lệ</v>
      </c>
      <c r="G50" s="216"/>
      <c r="H50" s="201"/>
      <c r="I50" s="200"/>
      <c r="J50" s="200"/>
      <c r="K50" s="200"/>
      <c r="L50" s="200"/>
    </row>
    <row r="51" spans="1:12" s="195" customFormat="1" ht="21.75" customHeight="1">
      <c r="A51" s="201"/>
      <c r="B51" s="202"/>
      <c r="C51" s="199" t="str">
        <f aca="true" t="shared" si="1" ref="C51:C58">ROW($A2:$IV2)&amp;". "&amp;IF(ISERR(SEARCH("Thị",D34)),"Ông:","Bà: ")</f>
        <v>2. Ông:</v>
      </c>
      <c r="D51" s="199" t="str">
        <f>Mau28!B13</f>
        <v>Trần Văn Đông</v>
      </c>
      <c r="E51" s="215"/>
      <c r="F51" s="199" t="str">
        <f ca="1">"số phiếu: "&amp;TEXT(OFFSET(DSUCV!$Y$3,MATCH(Mau26!D51,DSUCV!$B$4:$B$69,),),"#.###")&amp;", đạt "&amp;TEXT(100*OFFSET(DSUCV!$Z$3,MATCH(Mau26!D51,DSUCV!$B$4:$B$69,),),"0,00")&amp;"% so với tổng số phiếu hợp lệ"</f>
        <v>số phiếu: 54, đạt 96,43% so với tổng số phiếu hợp lệ</v>
      </c>
      <c r="G51" s="216"/>
      <c r="H51" s="201"/>
      <c r="I51" s="200"/>
      <c r="J51" s="200"/>
      <c r="K51" s="200"/>
      <c r="L51" s="200"/>
    </row>
    <row r="52" spans="1:12" s="195" customFormat="1" ht="21.75" customHeight="1">
      <c r="A52" s="201"/>
      <c r="B52" s="202"/>
      <c r="C52" s="199" t="str">
        <f t="shared" si="1"/>
        <v>3. Ông:</v>
      </c>
      <c r="D52" s="199" t="str">
        <f>Mau28!B14</f>
        <v>Nguyễn Thị Thúy Hằng</v>
      </c>
      <c r="E52" s="215"/>
      <c r="F52" s="199" t="str">
        <f ca="1">"số phiếu: "&amp;TEXT(OFFSET(DSUCV!$Y$3,MATCH(Mau26!D52,DSUCV!$B$4:$B$69,),),"#.###")&amp;", đạt "&amp;TEXT(100*OFFSET(DSUCV!$Z$3,MATCH(Mau26!D52,DSUCV!$B$4:$B$69,),),"0,00")&amp;"% so với tổng số phiếu hợp lệ"</f>
        <v>số phiếu: 50, đạt 89,29% so với tổng số phiếu hợp lệ</v>
      </c>
      <c r="G52" s="216"/>
      <c r="H52" s="201"/>
      <c r="I52" s="200"/>
      <c r="J52" s="200"/>
      <c r="K52" s="200"/>
      <c r="L52" s="200"/>
    </row>
    <row r="53" spans="1:12" s="195" customFormat="1" ht="21.75" customHeight="1">
      <c r="A53" s="201"/>
      <c r="B53" s="202"/>
      <c r="C53" s="199" t="str">
        <f t="shared" si="1"/>
        <v>4. Ông:</v>
      </c>
      <c r="D53" s="199" t="str">
        <f>Mau28!B15</f>
        <v>Nguyễn Đăng Thái</v>
      </c>
      <c r="E53" s="215"/>
      <c r="F53" s="199" t="str">
        <f ca="1">"số phiếu: "&amp;TEXT(OFFSET(DSUCV!$Y$3,MATCH(Mau26!D53,DSUCV!$B$4:$B$69,),),"#.###")&amp;", đạt "&amp;TEXT(100*OFFSET(DSUCV!$Z$3,MATCH(Mau26!D53,DSUCV!$B$4:$B$69,),),"0,00")&amp;"% so với tổng số phiếu hợp lệ"</f>
        <v>số phiếu: 35, đạt 62,50% so với tổng số phiếu hợp lệ</v>
      </c>
      <c r="G53" s="216"/>
      <c r="H53" s="201"/>
      <c r="I53" s="200"/>
      <c r="J53" s="200"/>
      <c r="K53" s="200"/>
      <c r="L53" s="200"/>
    </row>
    <row r="54" spans="1:12" s="195" customFormat="1" ht="21.75" customHeight="1">
      <c r="A54" s="201"/>
      <c r="B54" s="202"/>
      <c r="C54" s="199" t="str">
        <f t="shared" si="1"/>
        <v>5. Ông:</v>
      </c>
      <c r="D54" s="199">
        <f>Mau28!B16</f>
        <v>0</v>
      </c>
      <c r="E54" s="215"/>
      <c r="F54" s="199" t="e">
        <f ca="1">"số phiếu: "&amp;TEXT(OFFSET(DSUCV!$Y$3,MATCH(Mau26!D54,DSUCV!$B$4:$B$69,),),"#.###")&amp;", đạt "&amp;TEXT(100*OFFSET(DSUCV!$Z$3,MATCH(Mau26!D54,DSUCV!$B$4:$B$69,),),"0,00")&amp;"% so với tổng số phiếu hợp lệ"</f>
        <v>#N/A</v>
      </c>
      <c r="G54" s="216"/>
      <c r="H54" s="201"/>
      <c r="I54" s="200"/>
      <c r="J54" s="200"/>
      <c r="K54" s="200"/>
      <c r="L54" s="200"/>
    </row>
    <row r="55" spans="1:12" s="195" customFormat="1" ht="21.75" customHeight="1">
      <c r="A55" s="201"/>
      <c r="B55" s="202"/>
      <c r="C55" s="199" t="str">
        <f t="shared" si="1"/>
        <v>6. Ông:</v>
      </c>
      <c r="D55" s="199">
        <f>Mau28!B17</f>
        <v>0</v>
      </c>
      <c r="E55" s="215"/>
      <c r="F55" s="199" t="e">
        <f ca="1">"số phiếu: "&amp;TEXT(OFFSET(DSUCV!$Y$3,MATCH(Mau26!D55,DSUCV!$B$4:$B$69,),),"#.###")&amp;", đạt "&amp;TEXT(100*OFFSET(DSUCV!$Z$3,MATCH(Mau26!D55,DSUCV!$B$4:$B$69,),),"0,00")&amp;"% so với tổng số phiếu hợp lệ"</f>
        <v>#N/A</v>
      </c>
      <c r="G55" s="216"/>
      <c r="H55" s="201"/>
      <c r="I55" s="200"/>
      <c r="J55" s="200"/>
      <c r="K55" s="200"/>
      <c r="L55" s="200"/>
    </row>
    <row r="56" spans="1:12" s="195" customFormat="1" ht="21.75" customHeight="1">
      <c r="A56" s="201"/>
      <c r="B56" s="202"/>
      <c r="C56" s="199" t="str">
        <f t="shared" si="1"/>
        <v>7. Ông:</v>
      </c>
      <c r="D56" s="199">
        <f>Mau28!B18</f>
        <v>0</v>
      </c>
      <c r="E56" s="215"/>
      <c r="F56" s="199" t="e">
        <f ca="1">"số phiếu: "&amp;TEXT(OFFSET(DSUCV!$Y$3,MATCH(Mau26!D56,DSUCV!$B$4:$B$69,),),"#.###")&amp;", đạt "&amp;TEXT(100*OFFSET(DSUCV!$Z$3,MATCH(Mau26!D56,DSUCV!$B$4:$B$69,),),"0,00")&amp;"% so với tổng số phiếu hợp lệ"</f>
        <v>#N/A</v>
      </c>
      <c r="G56" s="216"/>
      <c r="H56" s="201"/>
      <c r="I56" s="200"/>
      <c r="J56" s="200"/>
      <c r="K56" s="200"/>
      <c r="L56" s="200"/>
    </row>
    <row r="57" spans="1:12" s="195" customFormat="1" ht="21.75" customHeight="1">
      <c r="A57" s="201"/>
      <c r="B57" s="202"/>
      <c r="C57" s="199" t="str">
        <f t="shared" si="1"/>
        <v>8. Bà: </v>
      </c>
      <c r="D57" s="199">
        <f>Mau28!B19</f>
        <v>0</v>
      </c>
      <c r="E57" s="215"/>
      <c r="F57" s="199" t="e">
        <f ca="1">"số phiếu: "&amp;TEXT(OFFSET(DSUCV!$Y$3,MATCH(Mau26!D57,DSUCV!$B$4:$B$69,),),"#.###")&amp;", đạt "&amp;TEXT(100*OFFSET(DSUCV!$Z$3,MATCH(Mau26!D57,DSUCV!$B$4:$B$69,),),"0,00")&amp;"% so với tổng số phiếu hợp lệ"</f>
        <v>#N/A</v>
      </c>
      <c r="G57" s="216"/>
      <c r="H57" s="201"/>
      <c r="I57" s="200"/>
      <c r="J57" s="200"/>
      <c r="K57" s="200"/>
      <c r="L57" s="200"/>
    </row>
    <row r="58" spans="1:12" s="195" customFormat="1" ht="21.75" customHeight="1">
      <c r="A58" s="201"/>
      <c r="B58" s="202"/>
      <c r="C58" s="199" t="str">
        <f t="shared" si="1"/>
        <v>9. Ông:</v>
      </c>
      <c r="D58" s="199">
        <f>Mau28!B20</f>
        <v>0</v>
      </c>
      <c r="E58" s="215"/>
      <c r="F58" s="199" t="e">
        <f ca="1">"số phiếu: "&amp;TEXT(OFFSET(DSUCV!$Y$3,MATCH(Mau26!D58,DSUCV!$B$4:$B$69,),),"#.###")&amp;", đạt "&amp;TEXT(100*OFFSET(DSUCV!$Z$3,MATCH(Mau26!D58,DSUCV!$B$4:$B$69,),),"0,00")&amp;"% so với tổng số phiếu hợp lệ"</f>
        <v>#N/A</v>
      </c>
      <c r="G58" s="216"/>
      <c r="H58" s="201"/>
      <c r="I58" s="200"/>
      <c r="J58" s="200"/>
      <c r="K58" s="200"/>
      <c r="L58" s="200"/>
    </row>
    <row r="59" spans="1:12" s="195" customFormat="1" ht="54.75" customHeight="1">
      <c r="A59" s="368" t="s">
        <v>256</v>
      </c>
      <c r="B59" s="368"/>
      <c r="C59" s="368"/>
      <c r="D59" s="368"/>
      <c r="E59" s="368"/>
      <c r="F59" s="368"/>
      <c r="G59" s="368"/>
      <c r="H59" s="368"/>
      <c r="I59" s="368"/>
      <c r="J59" s="368"/>
      <c r="K59" s="368"/>
      <c r="L59" s="368"/>
    </row>
    <row r="60" spans="1:12" s="217" customFormat="1" ht="20.25" customHeight="1">
      <c r="A60" s="371" t="s">
        <v>252</v>
      </c>
      <c r="B60" s="371"/>
      <c r="C60" s="371"/>
      <c r="D60" s="371"/>
      <c r="E60" s="371"/>
      <c r="F60" s="371"/>
      <c r="G60" s="371"/>
      <c r="H60" s="371"/>
      <c r="I60" s="371"/>
      <c r="J60" s="371"/>
      <c r="K60" s="371"/>
      <c r="L60" s="371"/>
    </row>
    <row r="61" spans="1:12" s="217" customFormat="1" ht="16.5" customHeight="1">
      <c r="A61" s="337" t="s">
        <v>239</v>
      </c>
      <c r="B61" s="337"/>
      <c r="C61" s="337"/>
      <c r="D61" s="337"/>
      <c r="E61" s="337"/>
      <c r="F61" s="337"/>
      <c r="G61" s="337"/>
      <c r="H61" s="337"/>
      <c r="I61" s="337"/>
      <c r="J61" s="337"/>
      <c r="K61" s="337"/>
      <c r="L61" s="337"/>
    </row>
    <row r="62" spans="1:12" s="217" customFormat="1" ht="19.5" customHeight="1">
      <c r="A62" s="218" t="s">
        <v>255</v>
      </c>
      <c r="B62" s="218"/>
      <c r="C62" s="218"/>
      <c r="D62" s="218"/>
      <c r="E62" s="218"/>
      <c r="F62" s="218"/>
      <c r="G62" s="218"/>
      <c r="H62" s="218"/>
      <c r="I62" s="218"/>
      <c r="J62" s="218"/>
      <c r="K62" s="218"/>
      <c r="L62" s="218"/>
    </row>
    <row r="63" spans="1:12" s="197" customFormat="1" ht="16.5" customHeight="1">
      <c r="A63" s="337" t="s">
        <v>239</v>
      </c>
      <c r="B63" s="337"/>
      <c r="C63" s="337"/>
      <c r="D63" s="337"/>
      <c r="E63" s="337"/>
      <c r="F63" s="337"/>
      <c r="G63" s="337"/>
      <c r="H63" s="337"/>
      <c r="I63" s="337"/>
      <c r="J63" s="337"/>
      <c r="K63" s="337"/>
      <c r="L63" s="337"/>
    </row>
    <row r="64" spans="2:11" s="217" customFormat="1" ht="19.5" customHeight="1">
      <c r="B64" s="218" t="s">
        <v>240</v>
      </c>
      <c r="D64" s="220"/>
      <c r="E64" s="220"/>
      <c r="F64" s="220"/>
      <c r="G64" s="220"/>
      <c r="H64" s="220"/>
      <c r="I64" s="220"/>
      <c r="J64" s="220"/>
      <c r="K64" s="220"/>
    </row>
    <row r="65" spans="1:12" s="197" customFormat="1" ht="16.5" customHeight="1">
      <c r="A65" s="337" t="s">
        <v>239</v>
      </c>
      <c r="B65" s="337"/>
      <c r="C65" s="337"/>
      <c r="D65" s="337"/>
      <c r="E65" s="337"/>
      <c r="F65" s="337"/>
      <c r="G65" s="337"/>
      <c r="H65" s="337"/>
      <c r="I65" s="337"/>
      <c r="J65" s="337"/>
      <c r="K65" s="337"/>
      <c r="L65" s="337"/>
    </row>
    <row r="66" spans="2:11" s="217" customFormat="1" ht="19.5" customHeight="1">
      <c r="B66" s="218" t="s">
        <v>241</v>
      </c>
      <c r="D66" s="220"/>
      <c r="E66" s="220"/>
      <c r="F66" s="220"/>
      <c r="G66" s="220"/>
      <c r="H66" s="220"/>
      <c r="I66" s="220"/>
      <c r="J66" s="220"/>
      <c r="K66" s="220"/>
    </row>
    <row r="67" spans="1:12" s="197" customFormat="1" ht="16.5" customHeight="1">
      <c r="A67" s="337" t="s">
        <v>239</v>
      </c>
      <c r="B67" s="337"/>
      <c r="C67" s="337"/>
      <c r="D67" s="337"/>
      <c r="E67" s="337"/>
      <c r="F67" s="337"/>
      <c r="G67" s="337"/>
      <c r="H67" s="337"/>
      <c r="I67" s="337"/>
      <c r="J67" s="337"/>
      <c r="K67" s="337"/>
      <c r="L67" s="337"/>
    </row>
    <row r="68" spans="1:12" s="217" customFormat="1" ht="69" customHeight="1">
      <c r="A68" s="334" t="s">
        <v>242</v>
      </c>
      <c r="B68" s="334"/>
      <c r="C68" s="334"/>
      <c r="D68" s="334"/>
      <c r="E68" s="334"/>
      <c r="F68" s="334"/>
      <c r="G68" s="334"/>
      <c r="H68" s="334"/>
      <c r="I68" s="334"/>
      <c r="J68" s="334"/>
      <c r="K68" s="334"/>
      <c r="L68" s="334"/>
    </row>
    <row r="69" spans="2:11" s="217" customFormat="1" ht="21.75" customHeight="1">
      <c r="B69" s="219"/>
      <c r="C69" s="218" t="s">
        <v>243</v>
      </c>
      <c r="D69" s="220"/>
      <c r="E69" s="220"/>
      <c r="F69" s="220"/>
      <c r="G69" s="220"/>
      <c r="H69" s="220"/>
      <c r="I69" s="220"/>
      <c r="J69" s="220"/>
      <c r="K69" s="220"/>
    </row>
    <row r="70" spans="1:12" s="197" customFormat="1" ht="20.25" customHeight="1">
      <c r="A70" s="337" t="s">
        <v>239</v>
      </c>
      <c r="B70" s="337"/>
      <c r="C70" s="337"/>
      <c r="D70" s="337"/>
      <c r="E70" s="337"/>
      <c r="F70" s="337"/>
      <c r="G70" s="337"/>
      <c r="H70" s="337"/>
      <c r="I70" s="337"/>
      <c r="J70" s="337"/>
      <c r="K70" s="337"/>
      <c r="L70" s="337"/>
    </row>
    <row r="71" spans="1:12" s="197" customFormat="1" ht="20.25" customHeight="1">
      <c r="A71" s="337" t="s">
        <v>239</v>
      </c>
      <c r="B71" s="337"/>
      <c r="C71" s="337"/>
      <c r="D71" s="337"/>
      <c r="E71" s="337"/>
      <c r="F71" s="337"/>
      <c r="G71" s="337"/>
      <c r="H71" s="337"/>
      <c r="I71" s="337"/>
      <c r="J71" s="337"/>
      <c r="K71" s="337"/>
      <c r="L71" s="337"/>
    </row>
    <row r="72" spans="1:12" s="186" customFormat="1" ht="20.25" customHeight="1">
      <c r="A72" s="187"/>
      <c r="B72" s="187"/>
      <c r="C72" s="187"/>
      <c r="D72" s="187"/>
      <c r="E72" s="187"/>
      <c r="F72" s="187"/>
      <c r="G72" s="187"/>
      <c r="H72" s="187"/>
      <c r="I72" s="187"/>
      <c r="J72" s="187"/>
      <c r="K72" s="187"/>
      <c r="L72" s="187"/>
    </row>
    <row r="73" spans="1:11" ht="36.75" customHeight="1">
      <c r="A73" s="188"/>
      <c r="B73" s="188"/>
      <c r="C73" s="369" t="s">
        <v>244</v>
      </c>
      <c r="D73" s="369"/>
      <c r="E73" s="189"/>
      <c r="F73" s="188"/>
      <c r="G73" s="370" t="s">
        <v>245</v>
      </c>
      <c r="H73" s="370"/>
      <c r="I73" s="370"/>
      <c r="J73" s="370"/>
      <c r="K73" s="370"/>
    </row>
    <row r="74" spans="3:11" s="190" customFormat="1" ht="15.75" customHeight="1">
      <c r="C74" s="335" t="s">
        <v>149</v>
      </c>
      <c r="D74" s="335"/>
      <c r="E74" s="191"/>
      <c r="F74" s="192"/>
      <c r="G74" s="335" t="s">
        <v>94</v>
      </c>
      <c r="H74" s="335"/>
      <c r="I74" s="335"/>
      <c r="J74" s="335"/>
      <c r="K74" s="335"/>
    </row>
    <row r="75" spans="2:5" ht="21.75" customHeight="1">
      <c r="B75" s="193"/>
      <c r="C75" s="333" t="s">
        <v>93</v>
      </c>
      <c r="D75" s="333"/>
      <c r="E75" s="194"/>
    </row>
  </sheetData>
  <sheetProtection/>
  <mergeCells count="30">
    <mergeCell ref="A46:L46"/>
    <mergeCell ref="A61:L61"/>
    <mergeCell ref="A8:L8"/>
    <mergeCell ref="A9:L9"/>
    <mergeCell ref="A13:L13"/>
    <mergeCell ref="A26:L26"/>
    <mergeCell ref="A10:L10"/>
    <mergeCell ref="A11:L11"/>
    <mergeCell ref="C75:D75"/>
    <mergeCell ref="A63:L63"/>
    <mergeCell ref="A65:L65"/>
    <mergeCell ref="A67:L67"/>
    <mergeCell ref="A68:L68"/>
    <mergeCell ref="A70:L70"/>
    <mergeCell ref="C74:D74"/>
    <mergeCell ref="G74:K74"/>
    <mergeCell ref="A3:D3"/>
    <mergeCell ref="A4:D4"/>
    <mergeCell ref="A5:D5"/>
    <mergeCell ref="A6:D6"/>
    <mergeCell ref="A27:L27"/>
    <mergeCell ref="C73:D73"/>
    <mergeCell ref="G73:K73"/>
    <mergeCell ref="A59:L59"/>
    <mergeCell ref="A60:L60"/>
    <mergeCell ref="A28:L28"/>
    <mergeCell ref="A71:L71"/>
    <mergeCell ref="A49:L49"/>
    <mergeCell ref="B48:L48"/>
    <mergeCell ref="A29:L29"/>
  </mergeCells>
  <printOptions/>
  <pageMargins left="0.76" right="0.2" top="0.5118110236220472" bottom="0.47" header="0.31496062992125984" footer="0.24"/>
  <pageSetup fitToHeight="0" fitToWidth="1" horizontalDpi="600" verticalDpi="600" orientation="portrait" paperSize="9" scale="91" r:id="rId2"/>
  <headerFooter alignWithMargins="0">
    <oddFooter>&amp;CTrang &amp;P</oddFooter>
  </headerFooter>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N217"/>
  <sheetViews>
    <sheetView showZeros="0" zoomScale="70" zoomScaleNormal="70" zoomScalePageLayoutView="0" workbookViewId="0" topLeftCell="A1">
      <pane xSplit="255" ySplit="8" topLeftCell="IV9" activePane="bottomRight" state="frozen"/>
      <selection pane="topLeft" activeCell="A1" sqref="A1"/>
      <selection pane="topRight" activeCell="IV1" sqref="IV1"/>
      <selection pane="bottomLeft" activeCell="A9" sqref="A9"/>
      <selection pane="bottomRight" activeCell="A9" sqref="A9"/>
    </sheetView>
  </sheetViews>
  <sheetFormatPr defaultColWidth="0.2421875" defaultRowHeight="15.75" zeroHeight="1"/>
  <cols>
    <col min="1" max="1" width="3.625" style="61" customWidth="1"/>
    <col min="2" max="2" width="4.375" style="69" customWidth="1"/>
    <col min="3" max="5" width="5.625" style="61" customWidth="1"/>
    <col min="6" max="8" width="7.375" style="61" customWidth="1"/>
    <col min="9" max="9" width="6.25390625" style="61" customWidth="1"/>
    <col min="10" max="10" width="6.75390625" style="61" customWidth="1"/>
    <col min="11" max="11" width="6.00390625" style="61" customWidth="1"/>
    <col min="12" max="12" width="6.875" style="61" customWidth="1"/>
    <col min="13" max="13" width="17.125" style="61" customWidth="1"/>
    <col min="14" max="14" width="4.125" style="61" hidden="1" customWidth="1"/>
    <col min="15" max="16384" width="0.2421875" style="61" customWidth="1"/>
  </cols>
  <sheetData>
    <row r="1" spans="11:13" ht="15">
      <c r="K1" s="406" t="s">
        <v>140</v>
      </c>
      <c r="L1" s="406"/>
      <c r="M1" s="406"/>
    </row>
    <row r="2" ht="6.75" customHeight="1">
      <c r="L2" s="70"/>
    </row>
    <row r="3" spans="1:13" s="125" customFormat="1" ht="15" customHeight="1">
      <c r="A3" s="396" t="s">
        <v>139</v>
      </c>
      <c r="B3" s="396"/>
      <c r="C3" s="396"/>
      <c r="D3" s="396"/>
      <c r="E3" s="122"/>
      <c r="F3" s="123" t="s">
        <v>92</v>
      </c>
      <c r="G3" s="124"/>
      <c r="H3" s="124"/>
      <c r="I3" s="124"/>
      <c r="J3" s="124"/>
      <c r="K3" s="124"/>
      <c r="L3" s="124"/>
      <c r="M3" s="124"/>
    </row>
    <row r="4" spans="1:13" s="121" customFormat="1" ht="15.75" customHeight="1">
      <c r="A4" s="397" t="str">
        <f>UPPER(TenXa)</f>
        <v>HUYỆN HƯỚNG HÓA</v>
      </c>
      <c r="B4" s="397"/>
      <c r="C4" s="397"/>
      <c r="D4" s="397"/>
      <c r="E4" s="126"/>
      <c r="F4" s="127" t="s">
        <v>91</v>
      </c>
      <c r="G4" s="120"/>
      <c r="H4" s="120"/>
      <c r="I4" s="120"/>
      <c r="J4" s="120"/>
      <c r="K4" s="120"/>
      <c r="L4" s="120"/>
      <c r="M4" s="120"/>
    </row>
    <row r="5" spans="2:6" ht="16.5" customHeight="1">
      <c r="B5" s="71"/>
      <c r="C5" s="73"/>
      <c r="D5" s="73"/>
      <c r="E5" s="73"/>
      <c r="F5" s="72"/>
    </row>
    <row r="6" spans="1:13" ht="18.75">
      <c r="A6" s="407" t="s">
        <v>138</v>
      </c>
      <c r="B6" s="407"/>
      <c r="C6" s="407"/>
      <c r="D6" s="407"/>
      <c r="E6" s="407"/>
      <c r="F6" s="407"/>
      <c r="G6" s="407"/>
      <c r="H6" s="407"/>
      <c r="I6" s="407"/>
      <c r="J6" s="407"/>
      <c r="K6" s="407"/>
      <c r="L6" s="407"/>
      <c r="M6" s="407"/>
    </row>
    <row r="7" spans="1:13" ht="18" customHeight="1">
      <c r="A7" s="407" t="s">
        <v>263</v>
      </c>
      <c r="B7" s="407"/>
      <c r="C7" s="407"/>
      <c r="D7" s="407"/>
      <c r="E7" s="407"/>
      <c r="F7" s="407"/>
      <c r="G7" s="407"/>
      <c r="H7" s="407"/>
      <c r="I7" s="407"/>
      <c r="J7" s="407"/>
      <c r="K7" s="407"/>
      <c r="L7" s="407"/>
      <c r="M7" s="407"/>
    </row>
    <row r="8" spans="1:13" ht="18" customHeight="1">
      <c r="A8" s="408" t="s">
        <v>264</v>
      </c>
      <c r="B8" s="408"/>
      <c r="C8" s="408"/>
      <c r="D8" s="408"/>
      <c r="E8" s="408"/>
      <c r="F8" s="408"/>
      <c r="G8" s="408"/>
      <c r="H8" s="408"/>
      <c r="I8" s="408"/>
      <c r="J8" s="408"/>
      <c r="K8" s="408"/>
      <c r="L8" s="408"/>
      <c r="M8" s="408"/>
    </row>
    <row r="9" ht="17.25" customHeight="1">
      <c r="B9" s="74"/>
    </row>
    <row r="10" spans="1:13" ht="35.25" customHeight="1">
      <c r="A10" s="409" t="s">
        <v>136</v>
      </c>
      <c r="B10" s="409"/>
      <c r="C10" s="409"/>
      <c r="D10" s="409"/>
      <c r="E10" s="409"/>
      <c r="F10" s="409"/>
      <c r="G10" s="409"/>
      <c r="H10" s="409"/>
      <c r="I10" s="409"/>
      <c r="J10" s="409"/>
      <c r="K10" s="409"/>
      <c r="L10" s="409"/>
      <c r="M10" s="409"/>
    </row>
    <row r="11" spans="1:12" ht="19.5" customHeight="1">
      <c r="A11" s="75"/>
      <c r="C11" s="68">
        <f>COUNTA($D$11:D11)</f>
        <v>1</v>
      </c>
      <c r="D11" s="66" t="str">
        <f aca="true" t="shared" si="0" ref="D11:D22">IF(ISNUMBER(SEARCH("thị",E11)),"Bà: ","Ông:")</f>
        <v>Ông:</v>
      </c>
      <c r="E11" s="66" t="str">
        <f>TTinDV!I6</f>
        <v>Trần Văn Hoàng</v>
      </c>
      <c r="F11" s="67"/>
      <c r="G11" s="66"/>
      <c r="H11" s="67"/>
      <c r="I11" s="66" t="str">
        <f>"- "&amp;TTinDV!J6</f>
        <v>- Chủ tịch</v>
      </c>
      <c r="K11" s="76"/>
      <c r="L11" s="77"/>
    </row>
    <row r="12" spans="1:12" ht="19.5" customHeight="1">
      <c r="A12" s="75"/>
      <c r="C12" s="68">
        <f>COUNTA($D$11:D12)</f>
        <v>2</v>
      </c>
      <c r="D12" s="66" t="str">
        <f t="shared" si="0"/>
        <v>Bà: </v>
      </c>
      <c r="E12" s="66" t="str">
        <f>TTinDV!I7</f>
        <v>Hồ Thị Trương</v>
      </c>
      <c r="F12" s="67"/>
      <c r="G12" s="66"/>
      <c r="H12" s="67"/>
      <c r="I12" s="66" t="str">
        <f>"- "&amp;TTinDV!J7</f>
        <v>- P Chủ tịch</v>
      </c>
      <c r="K12" s="76"/>
      <c r="L12" s="76"/>
    </row>
    <row r="13" spans="1:12" ht="19.5" customHeight="1">
      <c r="A13" s="75"/>
      <c r="C13" s="68">
        <f>COUNTA($D$11:D13)</f>
        <v>3</v>
      </c>
      <c r="D13" s="66" t="str">
        <f t="shared" si="0"/>
        <v>Ông:</v>
      </c>
      <c r="E13" s="66">
        <f>TTinDV!I8</f>
        <v>0</v>
      </c>
      <c r="F13" s="67"/>
      <c r="G13" s="66"/>
      <c r="H13" s="67"/>
      <c r="I13" s="66" t="str">
        <f>"- "&amp;TTinDV!J8</f>
        <v>- </v>
      </c>
      <c r="K13" s="76"/>
      <c r="L13" s="76"/>
    </row>
    <row r="14" spans="1:12" ht="19.5" customHeight="1">
      <c r="A14" s="75"/>
      <c r="C14" s="68">
        <f>COUNTA($D$11:D14)</f>
        <v>4</v>
      </c>
      <c r="D14" s="66" t="str">
        <f t="shared" si="0"/>
        <v>Ông:</v>
      </c>
      <c r="E14" s="66">
        <f>TTinDV!I9</f>
        <v>0</v>
      </c>
      <c r="F14" s="67"/>
      <c r="G14" s="66"/>
      <c r="H14" s="67"/>
      <c r="I14" s="66" t="str">
        <f>"- "&amp;TTinDV!J9</f>
        <v>- </v>
      </c>
      <c r="K14" s="76"/>
      <c r="L14" s="76"/>
    </row>
    <row r="15" spans="1:12" ht="19.5" customHeight="1">
      <c r="A15" s="75"/>
      <c r="C15" s="68">
        <f>COUNTA($D$11:D15)</f>
        <v>5</v>
      </c>
      <c r="D15" s="66" t="str">
        <f t="shared" si="0"/>
        <v>Ông:</v>
      </c>
      <c r="E15" s="66">
        <f>TTinDV!I10</f>
        <v>0</v>
      </c>
      <c r="F15" s="67"/>
      <c r="G15" s="66"/>
      <c r="H15" s="67"/>
      <c r="I15" s="66" t="str">
        <f>"- "&amp;TTinDV!J10</f>
        <v>- </v>
      </c>
      <c r="K15" s="76"/>
      <c r="L15" s="76"/>
    </row>
    <row r="16" spans="1:12" ht="19.5" customHeight="1">
      <c r="A16" s="75"/>
      <c r="C16" s="68">
        <f>COUNTA($D$11:D16)</f>
        <v>6</v>
      </c>
      <c r="D16" s="66" t="str">
        <f t="shared" si="0"/>
        <v>Ông:</v>
      </c>
      <c r="E16" s="66">
        <f>TTinDV!I11</f>
        <v>0</v>
      </c>
      <c r="F16" s="67"/>
      <c r="G16" s="66"/>
      <c r="H16" s="67"/>
      <c r="I16" s="66" t="str">
        <f>"- "&amp;TTinDV!J11</f>
        <v>- </v>
      </c>
      <c r="K16" s="76"/>
      <c r="L16" s="76"/>
    </row>
    <row r="17" spans="1:12" ht="19.5" customHeight="1">
      <c r="A17" s="75"/>
      <c r="C17" s="68">
        <f>COUNTA($D$11:D17)</f>
        <v>7</v>
      </c>
      <c r="D17" s="66" t="str">
        <f t="shared" si="0"/>
        <v>Ông:</v>
      </c>
      <c r="E17" s="66">
        <f>TTinDV!I12</f>
        <v>0</v>
      </c>
      <c r="F17" s="67"/>
      <c r="G17" s="66"/>
      <c r="H17" s="67"/>
      <c r="I17" s="66" t="str">
        <f>"- "&amp;TTinDV!J12</f>
        <v>- </v>
      </c>
      <c r="K17" s="76"/>
      <c r="L17" s="76"/>
    </row>
    <row r="18" spans="1:12" ht="19.5" customHeight="1">
      <c r="A18" s="75"/>
      <c r="C18" s="68">
        <f>COUNTA($D$11:D18)</f>
        <v>8</v>
      </c>
      <c r="D18" s="66" t="str">
        <f t="shared" si="0"/>
        <v>Ông:</v>
      </c>
      <c r="E18" s="66">
        <f>TTinDV!I13</f>
        <v>0</v>
      </c>
      <c r="F18" s="67"/>
      <c r="G18" s="66"/>
      <c r="H18" s="67"/>
      <c r="I18" s="66" t="str">
        <f>"- "&amp;TTinDV!J13</f>
        <v>- </v>
      </c>
      <c r="K18" s="76"/>
      <c r="L18" s="76"/>
    </row>
    <row r="19" spans="1:12" ht="19.5" customHeight="1">
      <c r="A19" s="75"/>
      <c r="C19" s="68">
        <f>COUNTA($D$11:D19)</f>
        <v>9</v>
      </c>
      <c r="D19" s="66" t="str">
        <f t="shared" si="0"/>
        <v>Ông:</v>
      </c>
      <c r="E19" s="66">
        <f>TTinDV!I14</f>
        <v>0</v>
      </c>
      <c r="F19" s="67"/>
      <c r="G19" s="66"/>
      <c r="H19" s="67"/>
      <c r="I19" s="66" t="str">
        <f>"- "&amp;TTinDV!J14</f>
        <v>- </v>
      </c>
      <c r="K19" s="76"/>
      <c r="L19" s="76"/>
    </row>
    <row r="20" spans="1:12" ht="19.5" customHeight="1">
      <c r="A20" s="75"/>
      <c r="C20" s="68">
        <f>COUNTA($D$11:D20)</f>
        <v>10</v>
      </c>
      <c r="D20" s="66" t="str">
        <f t="shared" si="0"/>
        <v>Ông:</v>
      </c>
      <c r="E20" s="66">
        <f>TTinDV!I15</f>
        <v>0</v>
      </c>
      <c r="F20" s="67"/>
      <c r="G20" s="66"/>
      <c r="H20" s="67"/>
      <c r="I20" s="66" t="str">
        <f>"- "&amp;TTinDV!J15</f>
        <v>- </v>
      </c>
      <c r="K20" s="76"/>
      <c r="L20" s="76"/>
    </row>
    <row r="21" spans="1:12" ht="19.5" customHeight="1">
      <c r="A21" s="75"/>
      <c r="C21" s="68">
        <f>COUNTA($D$11:D21)</f>
        <v>11</v>
      </c>
      <c r="D21" s="66" t="str">
        <f t="shared" si="0"/>
        <v>Ông:</v>
      </c>
      <c r="E21" s="66">
        <f>TTinDV!I16</f>
        <v>0</v>
      </c>
      <c r="F21" s="67"/>
      <c r="G21" s="66"/>
      <c r="I21" s="66" t="str">
        <f>"- "&amp;TTinDV!J16</f>
        <v>- </v>
      </c>
      <c r="K21" s="76"/>
      <c r="L21" s="76"/>
    </row>
    <row r="22" spans="1:12" ht="19.5" customHeight="1">
      <c r="A22" s="75"/>
      <c r="C22" s="68">
        <f>COUNTA($D$11:D22)</f>
        <v>12</v>
      </c>
      <c r="D22" s="66" t="str">
        <f t="shared" si="0"/>
        <v>Ông:</v>
      </c>
      <c r="E22" s="66">
        <f>TTinDV!I17</f>
        <v>0</v>
      </c>
      <c r="F22" s="67"/>
      <c r="G22" s="66"/>
      <c r="H22" s="67"/>
      <c r="I22" s="66" t="str">
        <f>"- "&amp;TTinDV!J17</f>
        <v>- </v>
      </c>
      <c r="K22" s="76"/>
      <c r="L22" s="76"/>
    </row>
    <row r="23" spans="2:9" ht="3.75" customHeight="1">
      <c r="B23" s="78"/>
      <c r="C23" s="77"/>
      <c r="D23" s="61" t="s">
        <v>135</v>
      </c>
      <c r="E23" s="77"/>
      <c r="I23" s="61" t="s">
        <v>134</v>
      </c>
    </row>
    <row r="24" spans="1:13" ht="38.25" customHeight="1">
      <c r="A24" s="409" t="s">
        <v>133</v>
      </c>
      <c r="B24" s="409"/>
      <c r="C24" s="409"/>
      <c r="D24" s="409"/>
      <c r="E24" s="409"/>
      <c r="F24" s="409"/>
      <c r="G24" s="409"/>
      <c r="H24" s="409"/>
      <c r="I24" s="409"/>
      <c r="J24" s="409"/>
      <c r="K24" s="409"/>
      <c r="L24" s="409"/>
      <c r="M24" s="409"/>
    </row>
    <row r="25" spans="1:13" ht="84" customHeight="1">
      <c r="A25" s="409" t="s">
        <v>132</v>
      </c>
      <c r="B25" s="409"/>
      <c r="C25" s="409"/>
      <c r="D25" s="409"/>
      <c r="E25" s="409"/>
      <c r="F25" s="409"/>
      <c r="G25" s="409"/>
      <c r="H25" s="409"/>
      <c r="I25" s="409"/>
      <c r="J25" s="409"/>
      <c r="K25" s="409"/>
      <c r="L25" s="409"/>
      <c r="M25" s="409"/>
    </row>
    <row r="26" spans="1:13" ht="54" customHeight="1">
      <c r="A26" s="409" t="s">
        <v>131</v>
      </c>
      <c r="B26" s="409"/>
      <c r="C26" s="409"/>
      <c r="D26" s="409"/>
      <c r="E26" s="409"/>
      <c r="F26" s="409"/>
      <c r="G26" s="409"/>
      <c r="H26" s="409"/>
      <c r="I26" s="409"/>
      <c r="J26" s="409"/>
      <c r="K26" s="409"/>
      <c r="L26" s="409"/>
      <c r="M26" s="409"/>
    </row>
    <row r="27" spans="1:13" ht="25.5" customHeight="1">
      <c r="A27" s="79" t="s">
        <v>130</v>
      </c>
      <c r="B27" s="79"/>
      <c r="C27" s="79"/>
      <c r="D27" s="79"/>
      <c r="E27" s="79"/>
      <c r="F27" s="79"/>
      <c r="G27" s="79"/>
      <c r="H27" s="79"/>
      <c r="I27" s="79"/>
      <c r="J27" s="79"/>
      <c r="K27" s="79"/>
      <c r="L27" s="80"/>
      <c r="M27" s="80"/>
    </row>
    <row r="28" spans="1:13" ht="28.5" customHeight="1">
      <c r="A28" s="395" t="s">
        <v>49</v>
      </c>
      <c r="B28" s="400" t="s">
        <v>127</v>
      </c>
      <c r="C28" s="401"/>
      <c r="D28" s="401"/>
      <c r="E28" s="402"/>
      <c r="F28" s="395" t="s">
        <v>126</v>
      </c>
      <c r="G28" s="395" t="s">
        <v>5</v>
      </c>
      <c r="H28" s="395" t="s">
        <v>145</v>
      </c>
      <c r="I28" s="395" t="s">
        <v>124</v>
      </c>
      <c r="J28" s="395"/>
      <c r="K28" s="395" t="s">
        <v>123</v>
      </c>
      <c r="L28" s="395"/>
      <c r="M28" s="398" t="s">
        <v>71</v>
      </c>
    </row>
    <row r="29" spans="1:13" ht="84" customHeight="1">
      <c r="A29" s="395"/>
      <c r="B29" s="403"/>
      <c r="C29" s="404"/>
      <c r="D29" s="404"/>
      <c r="E29" s="405"/>
      <c r="F29" s="395"/>
      <c r="G29" s="395"/>
      <c r="H29" s="395"/>
      <c r="I29" s="81" t="s">
        <v>105</v>
      </c>
      <c r="J29" s="81" t="s">
        <v>122</v>
      </c>
      <c r="K29" s="81" t="s">
        <v>105</v>
      </c>
      <c r="L29" s="81" t="s">
        <v>122</v>
      </c>
      <c r="M29" s="399"/>
    </row>
    <row r="30" spans="1:13" ht="45.75" customHeight="1">
      <c r="A30" s="107">
        <f>IF(COUNTA($B$30:B30)&gt;TS_DiemBC,"Không có",(COUNTA($B$30:B30)))</f>
        <v>1</v>
      </c>
      <c r="B30" s="410" t="str">
        <f ca="1">"Đơn vị bầu cử số "&amp;ROW(1:1)&amp;", Gồm: "&amp;OFFSET(TTinDV!$C$5,MATCH(ROW(1:1),TTinDV!$A$6:$A$40,),)</f>
        <v>Đơn vị bầu cử số 1, Gồm: xã Hướng Lập, xã Hướng Việt</v>
      </c>
      <c r="C30" s="411"/>
      <c r="D30" s="411"/>
      <c r="E30" s="412"/>
      <c r="F30" s="108">
        <f>MauTH!D12</f>
        <v>0</v>
      </c>
      <c r="G30" s="108">
        <f>MauTH!E12</f>
        <v>0</v>
      </c>
      <c r="H30" s="109">
        <f>MauTH!F12</f>
        <v>0</v>
      </c>
      <c r="I30" s="108">
        <f>MauTH!J12</f>
        <v>0</v>
      </c>
      <c r="J30" s="110">
        <f>MauTH!R12</f>
        <v>0</v>
      </c>
      <c r="K30" s="108">
        <f>MauTH!P12</f>
        <v>0</v>
      </c>
      <c r="L30" s="110">
        <f>MauTH!S12</f>
        <v>0</v>
      </c>
      <c r="M30" s="83"/>
    </row>
    <row r="31" spans="1:13" ht="45.75" customHeight="1">
      <c r="A31" s="107">
        <f>IF(COUNTA($B$30:B31)&gt;TS_DiemBC,"Không có",(COUNTA($B$30:B31)))</f>
        <v>2</v>
      </c>
      <c r="B31" s="410" t="str">
        <f ca="1">"Đơn vị bầu cử số "&amp;ROW(2:2)&amp;", Gồm: "&amp;OFFSET(TTinDV!$C$5,MATCH(ROW(2:2),TTinDV!$A$6:$A$40,),)</f>
        <v>Đơn vị bầu cử số 2, Gồm: xã Hướng Phùng, xã Hướng Sơn, Đoàn KT-QP 337</v>
      </c>
      <c r="C31" s="411"/>
      <c r="D31" s="411"/>
      <c r="E31" s="412"/>
      <c r="F31" s="108">
        <f>MauTH!D13</f>
        <v>56</v>
      </c>
      <c r="G31" s="108">
        <f>MauTH!E13</f>
        <v>56</v>
      </c>
      <c r="H31" s="109">
        <f>MauTH!F13</f>
        <v>100</v>
      </c>
      <c r="I31" s="108">
        <f>MauTH!J13</f>
        <v>56</v>
      </c>
      <c r="J31" s="110">
        <f>MauTH!R13</f>
        <v>100</v>
      </c>
      <c r="K31" s="108">
        <f>MauTH!P13</f>
        <v>0</v>
      </c>
      <c r="L31" s="110">
        <f>MauTH!S13</f>
        <v>0</v>
      </c>
      <c r="M31" s="83"/>
    </row>
    <row r="32" spans="1:13" ht="45.75" customHeight="1">
      <c r="A32" s="107">
        <f>IF(COUNTA($B$30:B32)&gt;TS_DiemBC,"Không có",(COUNTA($B$30:B32)))</f>
        <v>3</v>
      </c>
      <c r="B32" s="410" t="str">
        <f ca="1">"Đơn vị bầu cử số "&amp;ROW(3:3)&amp;", Gồm: "&amp;OFFSET(TTinDV!$C$5,MATCH(ROW(3:3),TTinDV!$A$6:$A$40,),)</f>
        <v>Đơn vị bầu cử số 3, Gồm: xã Hướng Linh, xã Hướng Tân, xã Tân Hợp</v>
      </c>
      <c r="C32" s="411"/>
      <c r="D32" s="411"/>
      <c r="E32" s="412"/>
      <c r="F32" s="108">
        <f>MauTH!D14</f>
        <v>0</v>
      </c>
      <c r="G32" s="108">
        <f>MauTH!E14</f>
        <v>0</v>
      </c>
      <c r="H32" s="109">
        <f>MauTH!F14</f>
        <v>0</v>
      </c>
      <c r="I32" s="108">
        <f>MauTH!J14</f>
        <v>0</v>
      </c>
      <c r="J32" s="110">
        <f>MauTH!R14</f>
        <v>0</v>
      </c>
      <c r="K32" s="108">
        <f>MauTH!P14</f>
        <v>0</v>
      </c>
      <c r="L32" s="110">
        <f>MauTH!S14</f>
        <v>0</v>
      </c>
      <c r="M32" s="83"/>
    </row>
    <row r="33" spans="1:13" ht="45.75" customHeight="1">
      <c r="A33" s="107">
        <f>IF(COUNTA($B$30:B33)&gt;TS_DiemBC,"Không có",(COUNTA($B$30:B33)))</f>
        <v>4</v>
      </c>
      <c r="B33" s="410" t="str">
        <f ca="1">"Đơn vị bầu cử số "&amp;ROW(4:4)&amp;", Gồm: "&amp;OFFSET(TTinDV!$C$5,MATCH(ROW(4:4),TTinDV!$A$6:$A$40,),)</f>
        <v>Đơn vị bầu cử số 4, Gồm: Thị trấn Khe Sanh</v>
      </c>
      <c r="C33" s="411"/>
      <c r="D33" s="411"/>
      <c r="E33" s="412"/>
      <c r="F33" s="108">
        <f>MauTH!D15</f>
        <v>0</v>
      </c>
      <c r="G33" s="108">
        <f>MauTH!E15</f>
        <v>0</v>
      </c>
      <c r="H33" s="109">
        <f>MauTH!F15</f>
        <v>0</v>
      </c>
      <c r="I33" s="108">
        <f>MauTH!J15</f>
        <v>0</v>
      </c>
      <c r="J33" s="110">
        <f>MauTH!R15</f>
        <v>0</v>
      </c>
      <c r="K33" s="108">
        <f>MauTH!P15</f>
        <v>0</v>
      </c>
      <c r="L33" s="110">
        <f>MauTH!S15</f>
        <v>0</v>
      </c>
      <c r="M33" s="83"/>
    </row>
    <row r="34" spans="1:13" ht="45.75" customHeight="1">
      <c r="A34" s="107">
        <f>IF(COUNTA($B$30:B34)&gt;TS_DiemBC,"Không có",(COUNTA($B$30:B34)))</f>
        <v>5</v>
      </c>
      <c r="B34" s="410" t="str">
        <f ca="1">"Đơn vị bầu cử số "&amp;ROW(5:5)&amp;", Gồm: "&amp;OFFSET(TTinDV!$C$5,MATCH(ROW(5:5),TTinDV!$A$6:$A$40,),)</f>
        <v>Đơn vị bầu cử số 5, Gồm: xã Tân Liên, xã Tân Lập</v>
      </c>
      <c r="C34" s="411"/>
      <c r="D34" s="411"/>
      <c r="E34" s="412"/>
      <c r="F34" s="108">
        <f>MauTH!D16</f>
        <v>0</v>
      </c>
      <c r="G34" s="108">
        <f>MauTH!E16</f>
        <v>0</v>
      </c>
      <c r="H34" s="109">
        <f>MauTH!F16</f>
        <v>0</v>
      </c>
      <c r="I34" s="108">
        <f>MauTH!J16</f>
        <v>0</v>
      </c>
      <c r="J34" s="110">
        <f>MauTH!R16</f>
        <v>0</v>
      </c>
      <c r="K34" s="108">
        <f>MauTH!P16</f>
        <v>0</v>
      </c>
      <c r="L34" s="110">
        <f>MauTH!S16</f>
        <v>0</v>
      </c>
      <c r="M34" s="83"/>
    </row>
    <row r="35" spans="1:13" ht="45.75" customHeight="1">
      <c r="A35" s="107">
        <f>IF(COUNTA($B$30:B35)&gt;TS_DiemBC,"Không có",(COUNTA($B$30:B35)))</f>
        <v>6</v>
      </c>
      <c r="B35" s="410" t="str">
        <f ca="1">"Đơn vị bầu cử số "&amp;ROW(6:6)&amp;", Gồm: "&amp;OFFSET(TTinDV!$C$5,MATCH(ROW(6:6),TTinDV!$A$6:$A$40,),)</f>
        <v>Đơn vị bầu cử số 6, Gồm: xã Tân Long, xã Tân Thành</v>
      </c>
      <c r="C35" s="411"/>
      <c r="D35" s="411"/>
      <c r="E35" s="412"/>
      <c r="F35" s="108">
        <f>MauTH!D17</f>
        <v>0</v>
      </c>
      <c r="G35" s="108">
        <f>MauTH!E17</f>
        <v>0</v>
      </c>
      <c r="H35" s="109">
        <f>MauTH!F17</f>
        <v>0</v>
      </c>
      <c r="I35" s="108">
        <f>MauTH!J17</f>
        <v>0</v>
      </c>
      <c r="J35" s="110">
        <f>MauTH!R17</f>
        <v>0</v>
      </c>
      <c r="K35" s="108">
        <f>MauTH!P17</f>
        <v>0</v>
      </c>
      <c r="L35" s="110">
        <f>MauTH!S17</f>
        <v>0</v>
      </c>
      <c r="M35" s="83"/>
    </row>
    <row r="36" spans="1:13" ht="45.75" customHeight="1">
      <c r="A36" s="107">
        <f>IF(COUNTA($B$30:B36)&gt;TS_DiemBC,"Không có",(COUNTA($B$30:B36)))</f>
        <v>7</v>
      </c>
      <c r="B36" s="410" t="str">
        <f ca="1">"Đơn vị bầu cử số "&amp;ROW(7:7)&amp;", Gồm: "&amp;OFFSET(TTinDV!$C$5,MATCH(ROW(7:7),TTinDV!$A$6:$A$40,),)</f>
        <v>Đơn vị bầu cử số 7, Gồm: Thị trấn Lao Bảo</v>
      </c>
      <c r="C36" s="411"/>
      <c r="D36" s="411"/>
      <c r="E36" s="412"/>
      <c r="F36" s="108">
        <f>MauTH!D18</f>
        <v>0</v>
      </c>
      <c r="G36" s="108">
        <f>MauTH!E18</f>
        <v>0</v>
      </c>
      <c r="H36" s="109">
        <f>MauTH!F18</f>
        <v>0</v>
      </c>
      <c r="I36" s="108">
        <f>MauTH!J18</f>
        <v>0</v>
      </c>
      <c r="J36" s="110">
        <f>MauTH!R18</f>
        <v>0</v>
      </c>
      <c r="K36" s="108">
        <f>MauTH!P18</f>
        <v>0</v>
      </c>
      <c r="L36" s="110">
        <f>MauTH!S18</f>
        <v>0</v>
      </c>
      <c r="M36" s="83"/>
    </row>
    <row r="37" spans="1:13" ht="45.75" customHeight="1">
      <c r="A37" s="107">
        <f>IF(COUNTA($B$30:B37)&gt;TS_DiemBC,"Không có",(COUNTA($B$30:B37)))</f>
        <v>8</v>
      </c>
      <c r="B37" s="410" t="str">
        <f ca="1">"Đơn vị bầu cử số "&amp;ROW(8:8)&amp;", Gồm: "&amp;OFFSET(TTinDV!$C$5,MATCH(ROW(8:8),TTinDV!$A$6:$A$40,),)</f>
        <v>Đơn vị bầu cử số 8, Gồm: xã A Dơi, xã Xy, xã A Túc</v>
      </c>
      <c r="C37" s="411"/>
      <c r="D37" s="411"/>
      <c r="E37" s="412"/>
      <c r="F37" s="108">
        <f>MauTH!D19</f>
        <v>0</v>
      </c>
      <c r="G37" s="108">
        <f>MauTH!E19</f>
        <v>0</v>
      </c>
      <c r="H37" s="109">
        <f>MauTH!F19</f>
        <v>0</v>
      </c>
      <c r="I37" s="108">
        <f>MauTH!J19</f>
        <v>0</v>
      </c>
      <c r="J37" s="110">
        <f>MauTH!R19</f>
        <v>0</v>
      </c>
      <c r="K37" s="108">
        <f>MauTH!P19</f>
        <v>0</v>
      </c>
      <c r="L37" s="110">
        <f>MauTH!S19</f>
        <v>0</v>
      </c>
      <c r="M37" s="83"/>
    </row>
    <row r="38" spans="1:13" ht="45.75" customHeight="1">
      <c r="A38" s="107">
        <f>IF(COUNTA($B$30:B38)&gt;TS_DiemBC,"Không có",(COUNTA($B$30:B38)))</f>
        <v>9</v>
      </c>
      <c r="B38" s="410" t="str">
        <f ca="1">"Đơn vị bầu cử số "&amp;ROW(9:9)&amp;", Gồm: "&amp;OFFSET(TTinDV!$C$5,MATCH(ROW(9:9),TTinDV!$A$6:$A$40,),)</f>
        <v>Đơn vị bầu cử số 9, Gồm: xã Thanh, xã A Xing</v>
      </c>
      <c r="C38" s="411"/>
      <c r="D38" s="411"/>
      <c r="E38" s="412"/>
      <c r="F38" s="108">
        <f>MauTH!D20</f>
        <v>0</v>
      </c>
      <c r="G38" s="108">
        <f>MauTH!E20</f>
        <v>0</v>
      </c>
      <c r="H38" s="109">
        <f>MauTH!F20</f>
        <v>0</v>
      </c>
      <c r="I38" s="108">
        <f>MauTH!J20</f>
        <v>0</v>
      </c>
      <c r="J38" s="110">
        <f>MauTH!R20</f>
        <v>0</v>
      </c>
      <c r="K38" s="108">
        <f>MauTH!P20</f>
        <v>0</v>
      </c>
      <c r="L38" s="110">
        <f>MauTH!S20</f>
        <v>0</v>
      </c>
      <c r="M38" s="83"/>
    </row>
    <row r="39" spans="1:13" ht="24.75" customHeight="1">
      <c r="A39" s="415" t="s">
        <v>129</v>
      </c>
      <c r="B39" s="416"/>
      <c r="C39" s="416"/>
      <c r="D39" s="416"/>
      <c r="E39" s="417"/>
      <c r="F39" s="111">
        <f>SUM(F30:F38)</f>
        <v>56</v>
      </c>
      <c r="G39" s="111">
        <f>SUM(G30:G38)</f>
        <v>56</v>
      </c>
      <c r="H39" s="112">
        <f>G39/F39*100</f>
        <v>100</v>
      </c>
      <c r="I39" s="111">
        <f>SUM(I30:I38)</f>
        <v>56</v>
      </c>
      <c r="J39" s="113">
        <f>I39/(K39+I39)*100</f>
        <v>100</v>
      </c>
      <c r="K39" s="111">
        <f>SUM(K30:K38)</f>
        <v>0</v>
      </c>
      <c r="L39" s="113">
        <f>K39/(K39+I39)*100</f>
        <v>0</v>
      </c>
      <c r="M39" s="83"/>
    </row>
    <row r="40" spans="1:13" ht="42" customHeight="1">
      <c r="A40" s="413" t="s">
        <v>128</v>
      </c>
      <c r="B40" s="413"/>
      <c r="C40" s="413"/>
      <c r="D40" s="413"/>
      <c r="E40" s="413"/>
      <c r="F40" s="413"/>
      <c r="G40" s="413"/>
      <c r="H40" s="413"/>
      <c r="I40" s="413"/>
      <c r="J40" s="413"/>
      <c r="K40" s="413"/>
      <c r="L40" s="413"/>
      <c r="M40" s="413"/>
    </row>
    <row r="41" spans="1:13" ht="21" customHeight="1">
      <c r="A41" s="414" t="s">
        <v>99</v>
      </c>
      <c r="B41" s="414"/>
      <c r="C41" s="414"/>
      <c r="D41" s="414"/>
      <c r="E41" s="414"/>
      <c r="F41" s="414"/>
      <c r="G41" s="414"/>
      <c r="H41" s="414"/>
      <c r="I41" s="414"/>
      <c r="J41" s="414"/>
      <c r="K41" s="414"/>
      <c r="L41" s="414"/>
      <c r="M41" s="414"/>
    </row>
    <row r="42" spans="1:13" ht="21" customHeight="1">
      <c r="A42" s="60" t="s">
        <v>146</v>
      </c>
      <c r="B42" s="84"/>
      <c r="C42" s="84"/>
      <c r="D42" s="84"/>
      <c r="E42" s="84"/>
      <c r="F42" s="84"/>
      <c r="G42" s="84"/>
      <c r="H42" s="84"/>
      <c r="I42" s="84"/>
      <c r="J42" s="84"/>
      <c r="K42" s="84"/>
      <c r="L42" s="84"/>
      <c r="M42" s="84"/>
    </row>
    <row r="43" spans="1:13" ht="28.5" customHeight="1">
      <c r="A43" s="395" t="s">
        <v>49</v>
      </c>
      <c r="B43" s="400" t="s">
        <v>127</v>
      </c>
      <c r="C43" s="401"/>
      <c r="D43" s="401"/>
      <c r="E43" s="402"/>
      <c r="F43" s="395" t="s">
        <v>126</v>
      </c>
      <c r="G43" s="395" t="s">
        <v>5</v>
      </c>
      <c r="H43" s="395" t="s">
        <v>125</v>
      </c>
      <c r="I43" s="395" t="s">
        <v>124</v>
      </c>
      <c r="J43" s="395"/>
      <c r="K43" s="395" t="s">
        <v>123</v>
      </c>
      <c r="L43" s="395"/>
      <c r="M43" s="398" t="s">
        <v>71</v>
      </c>
    </row>
    <row r="44" spans="1:13" ht="86.25" customHeight="1">
      <c r="A44" s="395"/>
      <c r="B44" s="403"/>
      <c r="C44" s="404"/>
      <c r="D44" s="404"/>
      <c r="E44" s="405"/>
      <c r="F44" s="395"/>
      <c r="G44" s="395"/>
      <c r="H44" s="395"/>
      <c r="I44" s="81" t="s">
        <v>105</v>
      </c>
      <c r="J44" s="81" t="s">
        <v>122</v>
      </c>
      <c r="K44" s="81" t="s">
        <v>105</v>
      </c>
      <c r="L44" s="81" t="s">
        <v>122</v>
      </c>
      <c r="M44" s="399"/>
    </row>
    <row r="45" spans="1:13" ht="45.75" customHeight="1">
      <c r="A45" s="82" t="str">
        <f>1&amp;"."</f>
        <v>1.</v>
      </c>
      <c r="B45" s="372" t="s">
        <v>121</v>
      </c>
      <c r="C45" s="373"/>
      <c r="D45" s="373"/>
      <c r="E45" s="374"/>
      <c r="F45" s="85"/>
      <c r="G45" s="85"/>
      <c r="H45" s="86"/>
      <c r="I45" s="85"/>
      <c r="J45" s="86"/>
      <c r="K45" s="85"/>
      <c r="L45" s="86"/>
      <c r="M45" s="87"/>
    </row>
    <row r="46" spans="1:13" ht="46.5" customHeight="1">
      <c r="A46" s="82" t="str">
        <f>LEFT(A45,1)+1&amp;"."</f>
        <v>2.</v>
      </c>
      <c r="B46" s="372" t="s">
        <v>121</v>
      </c>
      <c r="C46" s="373"/>
      <c r="D46" s="373"/>
      <c r="E46" s="374"/>
      <c r="F46" s="85"/>
      <c r="G46" s="85"/>
      <c r="H46" s="86"/>
      <c r="I46" s="85"/>
      <c r="J46" s="86"/>
      <c r="K46" s="85"/>
      <c r="L46" s="86"/>
      <c r="M46" s="87"/>
    </row>
    <row r="47" spans="1:13" s="89" customFormat="1" ht="27" customHeight="1">
      <c r="A47" s="88" t="s">
        <v>120</v>
      </c>
      <c r="B47" s="88"/>
      <c r="C47" s="88"/>
      <c r="D47" s="88"/>
      <c r="E47" s="88"/>
      <c r="F47" s="88"/>
      <c r="G47" s="88"/>
      <c r="H47" s="88"/>
      <c r="I47" s="88"/>
      <c r="J47" s="88"/>
      <c r="K47" s="88"/>
      <c r="L47" s="88"/>
      <c r="M47" s="88"/>
    </row>
    <row r="48" spans="1:13" ht="48.75" customHeight="1">
      <c r="A48" s="375" t="s">
        <v>107</v>
      </c>
      <c r="B48" s="376"/>
      <c r="C48" s="376"/>
      <c r="D48" s="376"/>
      <c r="E48" s="377"/>
      <c r="F48" s="375" t="s">
        <v>106</v>
      </c>
      <c r="G48" s="376"/>
      <c r="H48" s="377"/>
      <c r="I48" s="375" t="s">
        <v>105</v>
      </c>
      <c r="J48" s="377"/>
      <c r="K48" s="375" t="s">
        <v>104</v>
      </c>
      <c r="L48" s="377"/>
      <c r="M48" s="81" t="s">
        <v>71</v>
      </c>
    </row>
    <row r="49" spans="1:14" ht="18.75" customHeight="1">
      <c r="A49" s="381" t="s">
        <v>118</v>
      </c>
      <c r="B49" s="382"/>
      <c r="C49" s="382"/>
      <c r="D49" s="382"/>
      <c r="E49" s="383"/>
      <c r="F49" s="418" t="str">
        <f ca="1">IF(COUNTIF($N$49:N49,N49)&gt;OFFSET(TTinDV!$A$5,MATCH(Mau27!N49,TTinDV!$A$6:$A$40,),4),"",OFFSET(DSUCV!$B$3,MATCH(Mau27!N49,DSUCV!$C$4:$C$61,)+COUNTIF($N$49:N49,N49)-1,))</f>
        <v>Nguyễn Phi Cường</v>
      </c>
      <c r="G49" s="419"/>
      <c r="H49" s="420"/>
      <c r="I49" s="384">
        <f ca="1">OFFSET(DSUCV!$Y$3,MATCH(Mau27!F49,DSUCV!$B$4:$B$61,),)</f>
        <v>0.00014606</v>
      </c>
      <c r="J49" s="385"/>
      <c r="K49" s="386" t="e">
        <f ca="1">OFFSET(DSUCV!$Y$3,MATCH(Mau27!F49,DSUCV!$B$4:$B$61,),1)</f>
        <v>#DIV/0!</v>
      </c>
      <c r="L49" s="387"/>
      <c r="M49" s="90"/>
      <c r="N49" s="61">
        <v>1</v>
      </c>
    </row>
    <row r="50" spans="1:14" ht="18.75" customHeight="1">
      <c r="A50" s="330" t="s">
        <v>102</v>
      </c>
      <c r="B50" s="326"/>
      <c r="C50" s="326"/>
      <c r="D50" s="326"/>
      <c r="E50" s="327"/>
      <c r="F50" s="392" t="str">
        <f ca="1">IF(COUNTIF($N$49:N50,N50)&gt;OFFSET(TTinDV!$A$5,MATCH(Mau27!N50,TTinDV!$A$6:$A$40,),4),"",OFFSET(DSUCV!$B$3,MATCH(Mau27!N50,DSUCV!$C$4:$C$61,)+COUNTIF($N$49:N50,N50)-1,))</f>
        <v>Ngô Trung Sơn</v>
      </c>
      <c r="G50" s="393"/>
      <c r="H50" s="394"/>
      <c r="I50" s="384">
        <f ca="1">OFFSET(DSUCV!$Y$3,MATCH(Mau27!F50,DSUCV!$B$4:$B$61,),)</f>
        <v>0.0001299</v>
      </c>
      <c r="J50" s="385"/>
      <c r="K50" s="386" t="e">
        <f ca="1">OFFSET(DSUCV!$Y$3,MATCH(Mau27!F50,DSUCV!$B$4:$B$61,),1)</f>
        <v>#DIV/0!</v>
      </c>
      <c r="L50" s="387"/>
      <c r="M50" s="91"/>
      <c r="N50" s="61">
        <v>1</v>
      </c>
    </row>
    <row r="51" spans="1:14" ht="18.75" customHeight="1">
      <c r="A51" s="330"/>
      <c r="B51" s="326"/>
      <c r="C51" s="326"/>
      <c r="D51" s="326"/>
      <c r="E51" s="327"/>
      <c r="F51" s="392" t="str">
        <f ca="1">IF(COUNTIF($N$49:N51,N51)&gt;OFFSET(TTinDV!$A$5,MATCH(Mau27!N51,TTinDV!$A$6:$A$40,),4),"",OFFSET(DSUCV!$B$3,MATCH(Mau27!N51,DSUCV!$C$4:$C$61,)+COUNTIF($N$49:N51,N51)-1,))</f>
        <v>Hồ Thị Thiệt</v>
      </c>
      <c r="G51" s="393"/>
      <c r="H51" s="394"/>
      <c r="I51" s="384">
        <f ca="1">OFFSET(DSUCV!$Y$3,MATCH(Mau27!F51,DSUCV!$B$4:$B$61,),)</f>
        <v>0.00012009</v>
      </c>
      <c r="J51" s="385"/>
      <c r="K51" s="386" t="e">
        <f ca="1">OFFSET(DSUCV!$Y$3,MATCH(Mau27!F51,DSUCV!$B$4:$B$61,),1)</f>
        <v>#DIV/0!</v>
      </c>
      <c r="L51" s="387"/>
      <c r="M51" s="91"/>
      <c r="N51" s="61">
        <v>1</v>
      </c>
    </row>
    <row r="52" spans="1:14" ht="18.75" customHeight="1">
      <c r="A52" s="330"/>
      <c r="B52" s="326"/>
      <c r="C52" s="326"/>
      <c r="D52" s="326"/>
      <c r="E52" s="327"/>
      <c r="F52" s="392">
        <f ca="1">IF(COUNTIF($N$49:N52,N52)&gt;OFFSET(TTinDV!$A$5,MATCH(Mau27!N52,TTinDV!$A$6:$A$40,),4),"",OFFSET(DSUCV!$B$3,MATCH(Mau27!N52,DSUCV!$C$4:$C$61,)+COUNTIF($N$49:N52,N52)-1,))</f>
      </c>
      <c r="G52" s="393"/>
      <c r="H52" s="394"/>
      <c r="I52" s="384" t="e">
        <f ca="1">OFFSET(DSUCV!$Y$3,MATCH(Mau27!F52,DSUCV!$B$4:$B$61,),)</f>
        <v>#N/A</v>
      </c>
      <c r="J52" s="385"/>
      <c r="K52" s="386" t="e">
        <f ca="1">OFFSET(DSUCV!$Y$3,MATCH(Mau27!F52,DSUCV!$B$4:$B$61,),1)</f>
        <v>#N/A</v>
      </c>
      <c r="L52" s="387"/>
      <c r="M52" s="91"/>
      <c r="N52" s="61">
        <v>1</v>
      </c>
    </row>
    <row r="53" spans="1:14" ht="18.75" customHeight="1">
      <c r="A53" s="330"/>
      <c r="B53" s="326"/>
      <c r="C53" s="326"/>
      <c r="D53" s="326"/>
      <c r="E53" s="327"/>
      <c r="F53" s="392">
        <f ca="1">IF(COUNTIF($N$49:N53,N53)&gt;OFFSET(TTinDV!$A$5,MATCH(Mau27!N53,TTinDV!$A$6:$A$40,),4),"",OFFSET(DSUCV!$B$3,MATCH(Mau27!N53,DSUCV!$C$4:$C$61,)+COUNTIF($N$49:N53,N53)-1,))</f>
      </c>
      <c r="G53" s="393"/>
      <c r="H53" s="394"/>
      <c r="I53" s="384" t="e">
        <f ca="1">OFFSET(DSUCV!$Y$3,MATCH(Mau27!F53,DSUCV!$B$4:$B$61,),)</f>
        <v>#N/A</v>
      </c>
      <c r="J53" s="385"/>
      <c r="K53" s="386" t="e">
        <f ca="1">OFFSET(DSUCV!$Y$3,MATCH(Mau27!F53,DSUCV!$B$4:$B$61,),1)</f>
        <v>#N/A</v>
      </c>
      <c r="L53" s="387"/>
      <c r="M53" s="91"/>
      <c r="N53" s="61">
        <v>1</v>
      </c>
    </row>
    <row r="54" spans="1:14" ht="18.75" customHeight="1">
      <c r="A54" s="330"/>
      <c r="B54" s="326"/>
      <c r="C54" s="326"/>
      <c r="D54" s="326"/>
      <c r="E54" s="327"/>
      <c r="F54" s="392">
        <f ca="1">IF(COUNTIF($N$49:N54,N54)&gt;OFFSET(TTinDV!$A$5,MATCH(Mau27!N54,TTinDV!$A$6:$A$40,),4),"",OFFSET(DSUCV!$B$3,MATCH(Mau27!N54,DSUCV!$C$4:$C$61,)+COUNTIF($N$49:N54,N54)-1,))</f>
      </c>
      <c r="G54" s="393"/>
      <c r="H54" s="394"/>
      <c r="I54" s="384" t="e">
        <f ca="1">OFFSET(DSUCV!$Y$3,MATCH(Mau27!F54,DSUCV!$B$4:$B$61,),)</f>
        <v>#N/A</v>
      </c>
      <c r="J54" s="385"/>
      <c r="K54" s="386" t="e">
        <f ca="1">OFFSET(DSUCV!$Y$3,MATCH(Mau27!F54,DSUCV!$B$4:$B$61,),1)</f>
        <v>#N/A</v>
      </c>
      <c r="L54" s="387"/>
      <c r="M54" s="91"/>
      <c r="N54" s="61">
        <v>1</v>
      </c>
    </row>
    <row r="55" spans="1:14" ht="18.75" customHeight="1">
      <c r="A55" s="330"/>
      <c r="B55" s="326"/>
      <c r="C55" s="326"/>
      <c r="D55" s="326"/>
      <c r="E55" s="327"/>
      <c r="F55" s="392">
        <f ca="1">IF(COUNTIF($N$49:N55,N55)&gt;OFFSET(TTinDV!$A$5,MATCH(Mau27!N55,TTinDV!$A$6:$A$40,),4),"",OFFSET(DSUCV!$B$3,MATCH(Mau27!N55,DSUCV!$C$4:$C$61,)+COUNTIF($N$49:N55,N55)-1,))</f>
      </c>
      <c r="G55" s="393"/>
      <c r="H55" s="394"/>
      <c r="I55" s="384" t="e">
        <f ca="1">OFFSET(DSUCV!$Y$3,MATCH(Mau27!F55,DSUCV!$B$4:$B$61,),)</f>
        <v>#N/A</v>
      </c>
      <c r="J55" s="385"/>
      <c r="K55" s="386" t="e">
        <f ca="1">OFFSET(DSUCV!$Y$3,MATCH(Mau27!F55,DSUCV!$B$4:$B$61,),1)</f>
        <v>#N/A</v>
      </c>
      <c r="L55" s="387"/>
      <c r="M55" s="91"/>
      <c r="N55" s="61">
        <v>1</v>
      </c>
    </row>
    <row r="56" spans="1:14" ht="18.75" customHeight="1">
      <c r="A56" s="330"/>
      <c r="B56" s="326"/>
      <c r="C56" s="326"/>
      <c r="D56" s="326"/>
      <c r="E56" s="327"/>
      <c r="F56" s="392">
        <f ca="1">IF(COUNTIF($N$49:N56,N56)&gt;OFFSET(TTinDV!$A$5,MATCH(Mau27!N56,TTinDV!$A$6:$A$40,),4),"",OFFSET(DSUCV!$B$3,MATCH(Mau27!N56,DSUCV!$C$4:$C$61,)+COUNTIF($N$49:N56,N56)-1,))</f>
      </c>
      <c r="G56" s="393"/>
      <c r="H56" s="394"/>
      <c r="I56" s="384" t="e">
        <f ca="1">OFFSET(DSUCV!$Y$3,MATCH(Mau27!F56,DSUCV!$B$4:$B$61,),)</f>
        <v>#N/A</v>
      </c>
      <c r="J56" s="385"/>
      <c r="K56" s="386" t="e">
        <f ca="1">OFFSET(DSUCV!$Y$3,MATCH(Mau27!F56,DSUCV!$B$4:$B$61,),1)</f>
        <v>#N/A</v>
      </c>
      <c r="L56" s="387"/>
      <c r="M56" s="92"/>
      <c r="N56" s="61">
        <v>1</v>
      </c>
    </row>
    <row r="57" spans="1:14" ht="18.75" customHeight="1">
      <c r="A57" s="381" t="s">
        <v>117</v>
      </c>
      <c r="B57" s="382"/>
      <c r="C57" s="382"/>
      <c r="D57" s="382"/>
      <c r="E57" s="383"/>
      <c r="F57" s="392" t="str">
        <f ca="1">IF(COUNTIF($N$49:N57,N57)&gt;OFFSET(TTinDV!$A$5,MATCH(Mau27!N57,TTinDV!$A$6:$A$40,),4),"",OFFSET(DSUCV!$B$3,MATCH(Mau27!N57,DSUCV!$C$4:$C$61,)+COUNTIF($N$49:N57,N57)-1,))</f>
        <v>Phan Thành Danh</v>
      </c>
      <c r="G57" s="393"/>
      <c r="H57" s="394"/>
      <c r="I57" s="384">
        <f ca="1">OFFSET(DSUCV!$Y$3,MATCH(Mau27!F57,DSUCV!$B$4:$B$61,),)</f>
        <v>55.00019759</v>
      </c>
      <c r="J57" s="385"/>
      <c r="K57" s="386">
        <f ca="1">OFFSET(DSUCV!$Y$3,MATCH(Mau27!F57,DSUCV!$B$4:$B$61,),1)</f>
        <v>0.9821463855357143</v>
      </c>
      <c r="L57" s="387"/>
      <c r="M57" s="93"/>
      <c r="N57" s="61">
        <v>2</v>
      </c>
    </row>
    <row r="58" spans="1:14" ht="18.75" customHeight="1">
      <c r="A58" s="330" t="s">
        <v>102</v>
      </c>
      <c r="B58" s="326"/>
      <c r="C58" s="326"/>
      <c r="D58" s="326"/>
      <c r="E58" s="327"/>
      <c r="F58" s="392" t="str">
        <f ca="1">IF(COUNTIF($N$49:N58,N58)&gt;OFFSET(TTinDV!$A$5,MATCH(Mau27!N58,TTinDV!$A$6:$A$40,),4),"",OFFSET(DSUCV!$B$3,MATCH(Mau27!N58,DSUCV!$C$4:$C$61,)+COUNTIF($N$49:N58,N58)-1,))</f>
        <v>Trần Văn Đông</v>
      </c>
      <c r="G58" s="393"/>
      <c r="H58" s="394"/>
      <c r="I58" s="384">
        <f ca="1">OFFSET(DSUCV!$Y$3,MATCH(Mau27!F58,DSUCV!$B$4:$B$61,),)</f>
        <v>54.00017111</v>
      </c>
      <c r="J58" s="385"/>
      <c r="K58" s="386">
        <f ca="1">OFFSET(DSUCV!$Y$3,MATCH(Mau27!F58,DSUCV!$B$4:$B$61,),1)</f>
        <v>0.9642887698214285</v>
      </c>
      <c r="L58" s="387"/>
      <c r="M58" s="91"/>
      <c r="N58" s="61">
        <v>2</v>
      </c>
    </row>
    <row r="59" spans="1:14" ht="18.75" customHeight="1">
      <c r="A59" s="330"/>
      <c r="B59" s="326"/>
      <c r="C59" s="326"/>
      <c r="D59" s="326"/>
      <c r="E59" s="327"/>
      <c r="F59" s="392" t="str">
        <f ca="1">IF(COUNTIF($N$49:N59,N59)&gt;OFFSET(TTinDV!$A$5,MATCH(Mau27!N59,TTinDV!$A$6:$A$40,),4),"",OFFSET(DSUCV!$B$3,MATCH(Mau27!N59,DSUCV!$C$4:$C$61,)+COUNTIF($N$49:N59,N59)-1,))</f>
        <v>Nguyễn Thị Thúy Hằng</v>
      </c>
      <c r="G59" s="393"/>
      <c r="H59" s="394"/>
      <c r="I59" s="384">
        <f ca="1">OFFSET(DSUCV!$Y$3,MATCH(Mau27!F59,DSUCV!$B$4:$B$61,),)</f>
        <v>50.00013001</v>
      </c>
      <c r="J59" s="385"/>
      <c r="K59" s="386">
        <f ca="1">OFFSET(DSUCV!$Y$3,MATCH(Mau27!F59,DSUCV!$B$4:$B$61,),1)</f>
        <v>0.8928594644642857</v>
      </c>
      <c r="L59" s="387"/>
      <c r="M59" s="91"/>
      <c r="N59" s="61">
        <v>2</v>
      </c>
    </row>
    <row r="60" spans="1:14" ht="18.75" customHeight="1">
      <c r="A60" s="330"/>
      <c r="B60" s="326"/>
      <c r="C60" s="326"/>
      <c r="D60" s="326"/>
      <c r="E60" s="327"/>
      <c r="F60" s="392" t="str">
        <f ca="1">IF(COUNTIF($N$49:N60,N60)&gt;OFFSET(TTinDV!$A$5,MATCH(Mau27!N60,TTinDV!$A$6:$A$40,),4),"",OFFSET(DSUCV!$B$3,MATCH(Mau27!N60,DSUCV!$C$4:$C$61,)+COUNTIF($N$49:N60,N60)-1,))</f>
        <v>Nguyễn Đăng Thái</v>
      </c>
      <c r="G60" s="393"/>
      <c r="H60" s="394"/>
      <c r="I60" s="384">
        <f ca="1">OFFSET(DSUCV!$Y$3,MATCH(Mau27!F60,DSUCV!$B$4:$B$61,),)</f>
        <v>35.00020886</v>
      </c>
      <c r="J60" s="385"/>
      <c r="K60" s="386">
        <f ca="1">OFFSET(DSUCV!$Y$3,MATCH(Mau27!F60,DSUCV!$B$4:$B$61,),1)</f>
        <v>0.6250037296428571</v>
      </c>
      <c r="L60" s="387"/>
      <c r="M60" s="91"/>
      <c r="N60" s="61">
        <v>2</v>
      </c>
    </row>
    <row r="61" spans="1:14" ht="18.75" customHeight="1">
      <c r="A61" s="330"/>
      <c r="B61" s="326"/>
      <c r="C61" s="326"/>
      <c r="D61" s="326"/>
      <c r="E61" s="327"/>
      <c r="F61" s="392" t="str">
        <f ca="1">IF(COUNTIF($N$49:N61,N61)&gt;OFFSET(TTinDV!$A$5,MATCH(Mau27!N61,TTinDV!$A$6:$A$40,),4),"",OFFSET(DSUCV!$B$3,MATCH(Mau27!N61,DSUCV!$C$4:$C$61,)+COUNTIF($N$49:N61,N61)-1,))</f>
        <v>Trần Thị Thương</v>
      </c>
      <c r="G61" s="393"/>
      <c r="H61" s="394"/>
      <c r="I61" s="384">
        <f ca="1">OFFSET(DSUCV!$Y$3,MATCH(Mau27!F61,DSUCV!$B$4:$B$61,),)</f>
        <v>21.00020062</v>
      </c>
      <c r="J61" s="385"/>
      <c r="K61" s="386">
        <f ca="1">OFFSET(DSUCV!$Y$3,MATCH(Mau27!F61,DSUCV!$B$4:$B$61,),1)</f>
        <v>0.37500358250000004</v>
      </c>
      <c r="L61" s="387"/>
      <c r="M61" s="91"/>
      <c r="N61" s="61">
        <v>2</v>
      </c>
    </row>
    <row r="62" spans="1:14" ht="18.75" customHeight="1">
      <c r="A62" s="330"/>
      <c r="B62" s="326"/>
      <c r="C62" s="326"/>
      <c r="D62" s="326"/>
      <c r="E62" s="327"/>
      <c r="F62" s="392" t="str">
        <f ca="1">IF(COUNTIF($N$49:N62,N62)&gt;OFFSET(TTinDV!$A$5,MATCH(Mau27!N62,TTinDV!$A$6:$A$40,),4),"",OFFSET(DSUCV!$B$3,MATCH(Mau27!N62,DSUCV!$C$4:$C$61,)+COUNTIF($N$49:N62,N62)-1,))</f>
        <v>Hồ Văn Toàn (Pã Lãng)</v>
      </c>
      <c r="G62" s="393"/>
      <c r="H62" s="394"/>
      <c r="I62" s="384">
        <f ca="1">OFFSET(DSUCV!$Y$3,MATCH(Mau27!F62,DSUCV!$B$4:$B$61,),)</f>
        <v>7.00016742</v>
      </c>
      <c r="J62" s="385"/>
      <c r="K62" s="386">
        <f ca="1">OFFSET(DSUCV!$Y$3,MATCH(Mau27!F62,DSUCV!$B$4:$B$61,),1)</f>
        <v>0.12500298964285714</v>
      </c>
      <c r="L62" s="387"/>
      <c r="M62" s="91"/>
      <c r="N62" s="61">
        <v>2</v>
      </c>
    </row>
    <row r="63" spans="1:14" ht="18.75" customHeight="1">
      <c r="A63" s="330"/>
      <c r="B63" s="326"/>
      <c r="C63" s="326"/>
      <c r="D63" s="326"/>
      <c r="E63" s="327"/>
      <c r="F63" s="392" t="str">
        <f ca="1">IF(COUNTIF($N$49:N63,N63)&gt;OFFSET(TTinDV!$A$5,MATCH(Mau27!N63,TTinDV!$A$6:$A$40,),4),"",OFFSET(DSUCV!$B$3,MATCH(Mau27!N63,DSUCV!$C$4:$C$61,)+COUNTIF($N$49:N63,N63)-1,))</f>
        <v>Hồ Văn Vinh</v>
      </c>
      <c r="G63" s="393"/>
      <c r="H63" s="394"/>
      <c r="I63" s="384">
        <f ca="1">OFFSET(DSUCV!$Y$3,MATCH(Mau27!F63,DSUCV!$B$4:$B$61,),)</f>
        <v>2.00021548</v>
      </c>
      <c r="J63" s="385"/>
      <c r="K63" s="386">
        <f ca="1">OFFSET(DSUCV!$Y$3,MATCH(Mau27!F63,DSUCV!$B$4:$B$61,),1)</f>
        <v>0.03571813357142857</v>
      </c>
      <c r="L63" s="387"/>
      <c r="M63" s="91"/>
      <c r="N63" s="61">
        <v>2</v>
      </c>
    </row>
    <row r="64" spans="1:14" ht="18.75" customHeight="1">
      <c r="A64" s="378"/>
      <c r="B64" s="379"/>
      <c r="C64" s="379"/>
      <c r="D64" s="379"/>
      <c r="E64" s="380"/>
      <c r="F64" s="392">
        <f ca="1">IF(COUNTIF($N$49:N64,N64)&gt;OFFSET(TTinDV!$A$5,MATCH(Mau27!N64,TTinDV!$A$6:$A$40,),4),"",OFFSET(DSUCV!$B$3,MATCH(Mau27!N64,DSUCV!$C$4:$C$61,)+COUNTIF($N$49:N64,N64)-1,))</f>
      </c>
      <c r="G64" s="393"/>
      <c r="H64" s="394"/>
      <c r="I64" s="384" t="e">
        <f ca="1">OFFSET(DSUCV!$Y$3,MATCH(Mau27!F64,DSUCV!$B$4:$B$61,),)</f>
        <v>#N/A</v>
      </c>
      <c r="J64" s="385"/>
      <c r="K64" s="386" t="e">
        <f ca="1">OFFSET(DSUCV!$Y$3,MATCH(Mau27!F64,DSUCV!$B$4:$B$61,),1)</f>
        <v>#N/A</v>
      </c>
      <c r="L64" s="387"/>
      <c r="M64" s="91"/>
      <c r="N64" s="61">
        <v>2</v>
      </c>
    </row>
    <row r="65" spans="1:14" ht="18.75" customHeight="1">
      <c r="A65" s="381" t="s">
        <v>116</v>
      </c>
      <c r="B65" s="382"/>
      <c r="C65" s="382"/>
      <c r="D65" s="382"/>
      <c r="E65" s="383"/>
      <c r="F65" s="392" t="str">
        <f ca="1">IF(COUNTIF($N$49:N65,N65)&gt;OFFSET(TTinDV!$A$5,MATCH(Mau27!N65,TTinDV!$A$6:$A$40,),4),"",OFFSET(DSUCV!$B$3,MATCH(Mau27!N65,DSUCV!$C$4:$C$61,)+COUNTIF($N$49:N65,N65)-1,))</f>
        <v>Hồ Văn Giang</v>
      </c>
      <c r="G65" s="393"/>
      <c r="H65" s="394"/>
      <c r="I65" s="384">
        <f ca="1">OFFSET(DSUCV!$Y$3,MATCH(Mau27!F65,DSUCV!$B$4:$B$61,),)</f>
        <v>0.00042496</v>
      </c>
      <c r="J65" s="385"/>
      <c r="K65" s="386" t="e">
        <f ca="1">OFFSET(DSUCV!$Y$3,MATCH(Mau27!F65,DSUCV!$B$4:$B$61,),1)</f>
        <v>#DIV/0!</v>
      </c>
      <c r="L65" s="387"/>
      <c r="M65" s="93"/>
      <c r="N65" s="61">
        <v>3</v>
      </c>
    </row>
    <row r="66" spans="1:14" ht="18.75" customHeight="1">
      <c r="A66" s="330" t="s">
        <v>102</v>
      </c>
      <c r="B66" s="326"/>
      <c r="C66" s="326"/>
      <c r="D66" s="326"/>
      <c r="E66" s="327"/>
      <c r="F66" s="392" t="str">
        <f ca="1">IF(COUNTIF($N$49:N66,N66)&gt;OFFSET(TTinDV!$A$5,MATCH(Mau27!N66,TTinDV!$A$6:$A$40,),4),"",OFFSET(DSUCV!$B$3,MATCH(Mau27!N66,DSUCV!$C$4:$C$61,)+COUNTIF($N$49:N66,N66)-1,))</f>
        <v>Nguyễn Thị Phương Mai</v>
      </c>
      <c r="G66" s="393"/>
      <c r="H66" s="394"/>
      <c r="I66" s="384">
        <f ca="1">OFFSET(DSUCV!$Y$3,MATCH(Mau27!F66,DSUCV!$B$4:$B$61,),)</f>
        <v>0.00042496</v>
      </c>
      <c r="J66" s="385"/>
      <c r="K66" s="386" t="e">
        <f ca="1">OFFSET(DSUCV!$Y$3,MATCH(Mau27!F66,DSUCV!$B$4:$B$61,),1)</f>
        <v>#DIV/0!</v>
      </c>
      <c r="L66" s="387"/>
      <c r="M66" s="91"/>
      <c r="N66" s="61">
        <v>3</v>
      </c>
    </row>
    <row r="67" spans="1:14" ht="18.75" customHeight="1">
      <c r="A67" s="330"/>
      <c r="B67" s="326"/>
      <c r="C67" s="326"/>
      <c r="D67" s="326"/>
      <c r="E67" s="327"/>
      <c r="F67" s="392" t="str">
        <f ca="1">IF(COUNTIF($N$49:N67,N67)&gt;OFFSET(TTinDV!$A$5,MATCH(Mau27!N67,TTinDV!$A$6:$A$40,),4),"",OFFSET(DSUCV!$B$3,MATCH(Mau27!N67,DSUCV!$C$4:$C$61,)+COUNTIF($N$49:N67,N67)-1,))</f>
        <v>Lê Thị Hội (Pỉ Nguyên)</v>
      </c>
      <c r="G67" s="393"/>
      <c r="H67" s="394"/>
      <c r="I67" s="384">
        <f ca="1">OFFSET(DSUCV!$Y$3,MATCH(Mau27!F67,DSUCV!$B$4:$B$61,),)</f>
        <v>0.00042496</v>
      </c>
      <c r="J67" s="385"/>
      <c r="K67" s="386" t="e">
        <f ca="1">OFFSET(DSUCV!$Y$3,MATCH(Mau27!F67,DSUCV!$B$4:$B$61,),1)</f>
        <v>#DIV/0!</v>
      </c>
      <c r="L67" s="387"/>
      <c r="M67" s="91"/>
      <c r="N67" s="61">
        <v>3</v>
      </c>
    </row>
    <row r="68" spans="1:14" ht="18.75" customHeight="1">
      <c r="A68" s="330"/>
      <c r="B68" s="326"/>
      <c r="C68" s="326"/>
      <c r="D68" s="326"/>
      <c r="E68" s="327"/>
      <c r="F68" s="392" t="str">
        <f ca="1">IF(COUNTIF($N$49:N68,N68)&gt;OFFSET(TTinDV!$A$5,MATCH(Mau27!N68,TTinDV!$A$6:$A$40,),4),"",OFFSET(DSUCV!$B$3,MATCH(Mau27!N68,DSUCV!$C$4:$C$61,)+COUNTIF($N$49:N68,N68)-1,))</f>
        <v>Nguyễn Đình Thi</v>
      </c>
      <c r="G68" s="393"/>
      <c r="H68" s="394"/>
      <c r="I68" s="384">
        <f ca="1">OFFSET(DSUCV!$Y$3,MATCH(Mau27!F68,DSUCV!$B$4:$B$61,),)</f>
        <v>0.00042496</v>
      </c>
      <c r="J68" s="385"/>
      <c r="K68" s="386" t="e">
        <f ca="1">OFFSET(DSUCV!$Y$3,MATCH(Mau27!F68,DSUCV!$B$4:$B$61,),1)</f>
        <v>#DIV/0!</v>
      </c>
      <c r="L68" s="387"/>
      <c r="M68" s="91"/>
      <c r="N68" s="61">
        <v>3</v>
      </c>
    </row>
    <row r="69" spans="1:14" ht="18.75" customHeight="1">
      <c r="A69" s="330"/>
      <c r="B69" s="326"/>
      <c r="C69" s="326"/>
      <c r="D69" s="326"/>
      <c r="E69" s="327"/>
      <c r="F69" s="392" t="str">
        <f ca="1">IF(COUNTIF($N$49:N69,N69)&gt;OFFSET(TTinDV!$A$5,MATCH(Mau27!N69,TTinDV!$A$6:$A$40,),4),"",OFFSET(DSUCV!$B$3,MATCH(Mau27!N69,DSUCV!$C$4:$C$61,)+COUNTIF($N$49:N69,N69)-1,))</f>
        <v>Trần Đức Trung</v>
      </c>
      <c r="G69" s="393"/>
      <c r="H69" s="394"/>
      <c r="I69" s="384">
        <f ca="1">OFFSET(DSUCV!$Y$3,MATCH(Mau27!F69,DSUCV!$B$4:$B$61,),)</f>
        <v>0.00042496</v>
      </c>
      <c r="J69" s="385"/>
      <c r="K69" s="386" t="e">
        <f ca="1">OFFSET(DSUCV!$Y$3,MATCH(Mau27!F69,DSUCV!$B$4:$B$61,),1)</f>
        <v>#DIV/0!</v>
      </c>
      <c r="L69" s="387"/>
      <c r="M69" s="91"/>
      <c r="N69" s="61">
        <v>3</v>
      </c>
    </row>
    <row r="70" spans="1:14" ht="18.75" customHeight="1">
      <c r="A70" s="330"/>
      <c r="B70" s="326"/>
      <c r="C70" s="326"/>
      <c r="D70" s="326"/>
      <c r="E70" s="327"/>
      <c r="F70" s="392" t="str">
        <f ca="1">IF(COUNTIF($N$49:N70,N70)&gt;OFFSET(TTinDV!$A$5,MATCH(Mau27!N70,TTinDV!$A$6:$A$40,),4),"",OFFSET(DSUCV!$B$3,MATCH(Mau27!N70,DSUCV!$C$4:$C$61,)+COUNTIF($N$49:N70,N70)-1,))</f>
        <v>Hồ Thị Tư</v>
      </c>
      <c r="G70" s="393"/>
      <c r="H70" s="394"/>
      <c r="I70" s="384">
        <f ca="1">OFFSET(DSUCV!$Y$3,MATCH(Mau27!F70,DSUCV!$B$4:$B$61,),)</f>
        <v>0.00042496</v>
      </c>
      <c r="J70" s="385"/>
      <c r="K70" s="386" t="e">
        <f ca="1">OFFSET(DSUCV!$Y$3,MATCH(Mau27!F70,DSUCV!$B$4:$B$61,),1)</f>
        <v>#DIV/0!</v>
      </c>
      <c r="L70" s="387"/>
      <c r="M70" s="91"/>
      <c r="N70" s="61">
        <v>3</v>
      </c>
    </row>
    <row r="71" spans="1:14" ht="18.75" customHeight="1">
      <c r="A71" s="330"/>
      <c r="B71" s="326"/>
      <c r="C71" s="326"/>
      <c r="D71" s="326"/>
      <c r="E71" s="327"/>
      <c r="F71" s="392" t="str">
        <f ca="1">IF(COUNTIF($N$49:N71,N71)&gt;OFFSET(TTinDV!$A$5,MATCH(Mau27!N71,TTinDV!$A$6:$A$40,),4),"",OFFSET(DSUCV!$B$3,MATCH(Mau27!N71,DSUCV!$C$4:$C$61,)+COUNTIF($N$49:N71,N71)-1,))</f>
        <v>Phạm Huy Văn</v>
      </c>
      <c r="G71" s="393"/>
      <c r="H71" s="394"/>
      <c r="I71" s="384">
        <f ca="1">OFFSET(DSUCV!$Y$3,MATCH(Mau27!F71,DSUCV!$B$4:$B$61,),)</f>
        <v>0.00042496</v>
      </c>
      <c r="J71" s="385"/>
      <c r="K71" s="386" t="e">
        <f ca="1">OFFSET(DSUCV!$Y$3,MATCH(Mau27!F71,DSUCV!$B$4:$B$61,),1)</f>
        <v>#DIV/0!</v>
      </c>
      <c r="L71" s="387"/>
      <c r="M71" s="91"/>
      <c r="N71" s="61">
        <v>3</v>
      </c>
    </row>
    <row r="72" spans="1:14" ht="18.75" customHeight="1">
      <c r="A72" s="378"/>
      <c r="B72" s="379"/>
      <c r="C72" s="379"/>
      <c r="D72" s="379"/>
      <c r="E72" s="380"/>
      <c r="F72" s="392">
        <f ca="1">IF(COUNTIF($N$49:N72,N72)&gt;OFFSET(TTinDV!$A$5,MATCH(Mau27!N72,TTinDV!$A$6:$A$40,),4),"",OFFSET(DSUCV!$B$3,MATCH(Mau27!N72,DSUCV!$C$4:$C$61,)+COUNTIF($N$49:N72,N72)-1,))</f>
      </c>
      <c r="G72" s="393"/>
      <c r="H72" s="394"/>
      <c r="I72" s="384" t="e">
        <f ca="1">OFFSET(DSUCV!$Y$3,MATCH(Mau27!F72,DSUCV!$B$4:$B$61,),)</f>
        <v>#N/A</v>
      </c>
      <c r="J72" s="385"/>
      <c r="K72" s="386" t="e">
        <f ca="1">OFFSET(DSUCV!$Y$3,MATCH(Mau27!F72,DSUCV!$B$4:$B$61,),1)</f>
        <v>#N/A</v>
      </c>
      <c r="L72" s="387"/>
      <c r="M72" s="91"/>
      <c r="N72" s="61">
        <v>3</v>
      </c>
    </row>
    <row r="73" spans="1:14" ht="18.75" customHeight="1">
      <c r="A73" s="381" t="s">
        <v>115</v>
      </c>
      <c r="B73" s="382"/>
      <c r="C73" s="382"/>
      <c r="D73" s="382"/>
      <c r="E73" s="383"/>
      <c r="F73" s="392" t="str">
        <f ca="1">IF(COUNTIF($N$49:N73,N73)&gt;OFFSET(TTinDV!$A$5,MATCH(Mau27!N73,TTinDV!$A$6:$A$40,),4),"",OFFSET(DSUCV!$B$3,MATCH(Mau27!N73,DSUCV!$C$4:$C$61,)+COUNTIF($N$49:N73,N73)-1,))</f>
        <v>Trần Thị Dạn</v>
      </c>
      <c r="G73" s="393"/>
      <c r="H73" s="394"/>
      <c r="I73" s="384">
        <f ca="1">OFFSET(DSUCV!$Y$3,MATCH(Mau27!F73,DSUCV!$B$4:$B$61,),)</f>
        <v>0.00042496</v>
      </c>
      <c r="J73" s="385"/>
      <c r="K73" s="386" t="e">
        <f ca="1">OFFSET(DSUCV!$Y$3,MATCH(Mau27!F73,DSUCV!$B$4:$B$61,),1)</f>
        <v>#DIV/0!</v>
      </c>
      <c r="L73" s="387"/>
      <c r="M73" s="93"/>
      <c r="N73" s="61">
        <v>4</v>
      </c>
    </row>
    <row r="74" spans="1:14" ht="18.75" customHeight="1">
      <c r="A74" s="330" t="s">
        <v>102</v>
      </c>
      <c r="B74" s="326"/>
      <c r="C74" s="326"/>
      <c r="D74" s="326"/>
      <c r="E74" s="327"/>
      <c r="F74" s="392" t="str">
        <f ca="1">IF(COUNTIF($N$49:N74,N74)&gt;OFFSET(TTinDV!$A$5,MATCH(Mau27!N74,TTinDV!$A$6:$A$40,),4),"",OFFSET(DSUCV!$B$3,MATCH(Mau27!N74,DSUCV!$C$4:$C$61,)+COUNTIF($N$49:N74,N74)-1,))</f>
        <v>Nguyễn Ngọc Khoa</v>
      </c>
      <c r="G74" s="393"/>
      <c r="H74" s="394"/>
      <c r="I74" s="384">
        <f ca="1">OFFSET(DSUCV!$Y$3,MATCH(Mau27!F74,DSUCV!$B$4:$B$61,),)</f>
        <v>0.00042496</v>
      </c>
      <c r="J74" s="385"/>
      <c r="K74" s="386" t="e">
        <f ca="1">OFFSET(DSUCV!$Y$3,MATCH(Mau27!F74,DSUCV!$B$4:$B$61,),1)</f>
        <v>#DIV/0!</v>
      </c>
      <c r="L74" s="387"/>
      <c r="M74" s="91"/>
      <c r="N74" s="61">
        <v>4</v>
      </c>
    </row>
    <row r="75" spans="1:14" ht="18.75" customHeight="1">
      <c r="A75" s="330"/>
      <c r="B75" s="326"/>
      <c r="C75" s="326"/>
      <c r="D75" s="326"/>
      <c r="E75" s="327"/>
      <c r="F75" s="392" t="str">
        <f ca="1">IF(COUNTIF($N$49:N75,N75)&gt;OFFSET(TTinDV!$A$5,MATCH(Mau27!N75,TTinDV!$A$6:$A$40,),4),"",OFFSET(DSUCV!$B$3,MATCH(Mau27!N75,DSUCV!$C$4:$C$61,)+COUNTIF($N$49:N75,N75)-1,))</f>
        <v>Lê Văn Minh</v>
      </c>
      <c r="G75" s="393"/>
      <c r="H75" s="394"/>
      <c r="I75" s="384">
        <f ca="1">OFFSET(DSUCV!$Y$3,MATCH(Mau27!F75,DSUCV!$B$4:$B$61,),)</f>
        <v>0.00042496</v>
      </c>
      <c r="J75" s="385"/>
      <c r="K75" s="386" t="e">
        <f ca="1">OFFSET(DSUCV!$Y$3,MATCH(Mau27!F75,DSUCV!$B$4:$B$61,),1)</f>
        <v>#DIV/0!</v>
      </c>
      <c r="L75" s="387"/>
      <c r="M75" s="91"/>
      <c r="N75" s="61">
        <v>4</v>
      </c>
    </row>
    <row r="76" spans="1:14" ht="18.75" customHeight="1">
      <c r="A76" s="330"/>
      <c r="B76" s="326"/>
      <c r="C76" s="326"/>
      <c r="D76" s="326"/>
      <c r="E76" s="327"/>
      <c r="F76" s="392" t="str">
        <f ca="1">IF(COUNTIF($N$49:N76,N76)&gt;OFFSET(TTinDV!$A$5,MATCH(Mau27!N76,TTinDV!$A$6:$A$40,),4),"",OFFSET(DSUCV!$B$3,MATCH(Mau27!N76,DSUCV!$C$4:$C$61,)+COUNTIF($N$49:N76,N76)-1,))</f>
        <v>Nguyễn Hoài Nam</v>
      </c>
      <c r="G76" s="393"/>
      <c r="H76" s="394"/>
      <c r="I76" s="384">
        <f ca="1">OFFSET(DSUCV!$Y$3,MATCH(Mau27!F76,DSUCV!$B$4:$B$61,),)</f>
        <v>0.00042496</v>
      </c>
      <c r="J76" s="385"/>
      <c r="K76" s="386" t="e">
        <f ca="1">OFFSET(DSUCV!$Y$3,MATCH(Mau27!F76,DSUCV!$B$4:$B$61,),1)</f>
        <v>#DIV/0!</v>
      </c>
      <c r="L76" s="387"/>
      <c r="M76" s="91"/>
      <c r="N76" s="61">
        <v>4</v>
      </c>
    </row>
    <row r="77" spans="1:14" ht="18.75" customHeight="1">
      <c r="A77" s="330"/>
      <c r="B77" s="326"/>
      <c r="C77" s="326"/>
      <c r="D77" s="326"/>
      <c r="E77" s="327"/>
      <c r="F77" s="392" t="str">
        <f ca="1">IF(COUNTIF($N$49:N77,N77)&gt;OFFSET(TTinDV!$A$5,MATCH(Mau27!N77,TTinDV!$A$6:$A$40,),4),"",OFFSET(DSUCV!$B$3,MATCH(Mau27!N77,DSUCV!$C$4:$C$61,)+COUNTIF($N$49:N77,N77)-1,))</f>
        <v>Lê Quang Thuận</v>
      </c>
      <c r="G77" s="393"/>
      <c r="H77" s="394"/>
      <c r="I77" s="384">
        <f ca="1">OFFSET(DSUCV!$Y$3,MATCH(Mau27!F77,DSUCV!$B$4:$B$61,),)</f>
        <v>0.00042496</v>
      </c>
      <c r="J77" s="385"/>
      <c r="K77" s="386" t="e">
        <f ca="1">OFFSET(DSUCV!$Y$3,MATCH(Mau27!F77,DSUCV!$B$4:$B$61,),1)</f>
        <v>#DIV/0!</v>
      </c>
      <c r="L77" s="387"/>
      <c r="M77" s="91"/>
      <c r="N77" s="61">
        <v>4</v>
      </c>
    </row>
    <row r="78" spans="1:14" ht="18.75" customHeight="1">
      <c r="A78" s="330"/>
      <c r="B78" s="326"/>
      <c r="C78" s="326"/>
      <c r="D78" s="326"/>
      <c r="E78" s="327"/>
      <c r="F78" s="392" t="str">
        <f ca="1">IF(COUNTIF($N$49:N78,N78)&gt;OFFSET(TTinDV!$A$5,MATCH(Mau27!N78,TTinDV!$A$6:$A$40,),4),"",OFFSET(DSUCV!$B$3,MATCH(Mau27!N78,DSUCV!$C$4:$C$61,)+COUNTIF($N$49:N78,N78)-1,))</f>
        <v>Hồ Thị Thanh Thủy</v>
      </c>
      <c r="G78" s="393"/>
      <c r="H78" s="394"/>
      <c r="I78" s="384">
        <f ca="1">OFFSET(DSUCV!$Y$3,MATCH(Mau27!F78,DSUCV!$B$4:$B$61,),)</f>
        <v>0.00042496</v>
      </c>
      <c r="J78" s="385"/>
      <c r="K78" s="386" t="e">
        <f ca="1">OFFSET(DSUCV!$Y$3,MATCH(Mau27!F78,DSUCV!$B$4:$B$61,),1)</f>
        <v>#DIV/0!</v>
      </c>
      <c r="L78" s="387"/>
      <c r="M78" s="91"/>
      <c r="N78" s="61">
        <v>4</v>
      </c>
    </row>
    <row r="79" spans="1:14" ht="18.75" customHeight="1">
      <c r="A79" s="330"/>
      <c r="B79" s="326"/>
      <c r="C79" s="326"/>
      <c r="D79" s="326"/>
      <c r="E79" s="327"/>
      <c r="F79" s="392" t="str">
        <f ca="1">IF(COUNTIF($N$49:N79,N79)&gt;OFFSET(TTinDV!$A$5,MATCH(Mau27!N79,TTinDV!$A$6:$A$40,),4),"",OFFSET(DSUCV!$B$3,MATCH(Mau27!N79,DSUCV!$C$4:$C$61,)+COUNTIF($N$49:N79,N79)-1,))</f>
        <v>Hoàng Văn Trung</v>
      </c>
      <c r="G79" s="393"/>
      <c r="H79" s="394"/>
      <c r="I79" s="384">
        <f ca="1">OFFSET(DSUCV!$Y$3,MATCH(Mau27!F79,DSUCV!$B$4:$B$61,),)</f>
        <v>0.00042496</v>
      </c>
      <c r="J79" s="385"/>
      <c r="K79" s="386" t="e">
        <f ca="1">OFFSET(DSUCV!$Y$3,MATCH(Mau27!F79,DSUCV!$B$4:$B$61,),1)</f>
        <v>#DIV/0!</v>
      </c>
      <c r="L79" s="387"/>
      <c r="M79" s="91"/>
      <c r="N79" s="61">
        <v>4</v>
      </c>
    </row>
    <row r="80" spans="1:14" ht="18.75" customHeight="1">
      <c r="A80" s="378"/>
      <c r="B80" s="379"/>
      <c r="C80" s="379"/>
      <c r="D80" s="379"/>
      <c r="E80" s="380"/>
      <c r="F80" s="392" t="str">
        <f ca="1">IF(COUNTIF($N$49:N80,N80)&gt;OFFSET(TTinDV!$A$5,MATCH(Mau27!N80,TTinDV!$A$6:$A$40,),4),"",OFFSET(DSUCV!$B$3,MATCH(Mau27!N80,DSUCV!$C$4:$C$61,)+COUNTIF($N$49:N80,N80)-1,))</f>
        <v>Nguyễn Anh Tuấn</v>
      </c>
      <c r="G80" s="393"/>
      <c r="H80" s="394"/>
      <c r="I80" s="384">
        <f ca="1">OFFSET(DSUCV!$Y$3,MATCH(Mau27!F80,DSUCV!$B$4:$B$61,),)</f>
        <v>0.00042496</v>
      </c>
      <c r="J80" s="385"/>
      <c r="K80" s="386" t="e">
        <f ca="1">OFFSET(DSUCV!$Y$3,MATCH(Mau27!F80,DSUCV!$B$4:$B$61,),1)</f>
        <v>#DIV/0!</v>
      </c>
      <c r="L80" s="387"/>
      <c r="M80" s="91"/>
      <c r="N80" s="61">
        <v>4</v>
      </c>
    </row>
    <row r="81" spans="1:14" ht="18.75" customHeight="1">
      <c r="A81" s="381" t="s">
        <v>114</v>
      </c>
      <c r="B81" s="382"/>
      <c r="C81" s="382"/>
      <c r="D81" s="382"/>
      <c r="E81" s="383"/>
      <c r="F81" s="392" t="str">
        <f ca="1">IF(COUNTIF($N$49:N81,N81)&gt;OFFSET(TTinDV!$A$5,MATCH(Mau27!N81,TTinDV!$A$6:$A$40,),4),"",OFFSET(DSUCV!$B$3,MATCH(Mau27!N81,DSUCV!$C$4:$C$61,)+COUNTIF($N$49:N81,N81)-1,))</f>
        <v>Hà Ngọc Giao</v>
      </c>
      <c r="G81" s="393"/>
      <c r="H81" s="394"/>
      <c r="I81" s="384">
        <f ca="1">OFFSET(DSUCV!$Y$3,MATCH(Mau27!F81,DSUCV!$B$4:$B$61,),)</f>
        <v>0.00013519</v>
      </c>
      <c r="J81" s="385"/>
      <c r="K81" s="386" t="e">
        <f ca="1">OFFSET(DSUCV!$Y$3,MATCH(Mau27!F81,DSUCV!$B$4:$B$61,),1)</f>
        <v>#DIV/0!</v>
      </c>
      <c r="L81" s="387"/>
      <c r="M81" s="93"/>
      <c r="N81" s="61">
        <v>5</v>
      </c>
    </row>
    <row r="82" spans="1:14" ht="18.75" customHeight="1">
      <c r="A82" s="330" t="s">
        <v>102</v>
      </c>
      <c r="B82" s="326"/>
      <c r="C82" s="326"/>
      <c r="D82" s="326"/>
      <c r="E82" s="327"/>
      <c r="F82" s="392" t="str">
        <f ca="1">IF(COUNTIF($N$49:N82,N82)&gt;OFFSET(TTinDV!$A$5,MATCH(Mau27!N82,TTinDV!$A$6:$A$40,),4),"",OFFSET(DSUCV!$B$3,MATCH(Mau27!N82,DSUCV!$C$4:$C$61,)+COUNTIF($N$49:N82,N82)-1,))</f>
        <v>Nguyễn Thị Huyền</v>
      </c>
      <c r="G82" s="393"/>
      <c r="H82" s="394"/>
      <c r="I82" s="384">
        <f ca="1">OFFSET(DSUCV!$Y$3,MATCH(Mau27!F82,DSUCV!$B$4:$B$61,),)</f>
        <v>0.00012321</v>
      </c>
      <c r="J82" s="385"/>
      <c r="K82" s="386" t="e">
        <f ca="1">OFFSET(DSUCV!$Y$3,MATCH(Mau27!F82,DSUCV!$B$4:$B$61,),1)</f>
        <v>#DIV/0!</v>
      </c>
      <c r="L82" s="387"/>
      <c r="M82" s="91"/>
      <c r="N82" s="61">
        <v>5</v>
      </c>
    </row>
    <row r="83" spans="1:14" ht="18.75" customHeight="1">
      <c r="A83" s="330"/>
      <c r="B83" s="326"/>
      <c r="C83" s="326"/>
      <c r="D83" s="326"/>
      <c r="E83" s="327"/>
      <c r="F83" s="392" t="str">
        <f ca="1">IF(COUNTIF($N$49:N83,N83)&gt;OFFSET(TTinDV!$A$5,MATCH(Mau27!N83,TTinDV!$A$6:$A$40,),4),"",OFFSET(DSUCV!$B$3,MATCH(Mau27!N83,DSUCV!$C$4:$C$61,)+COUNTIF($N$49:N83,N83)-1,))</f>
        <v>Hoàng Thị Lan</v>
      </c>
      <c r="G83" s="393"/>
      <c r="H83" s="394"/>
      <c r="I83" s="384">
        <f ca="1">OFFSET(DSUCV!$Y$3,MATCH(Mau27!F83,DSUCV!$B$4:$B$61,),)</f>
        <v>0.00042496</v>
      </c>
      <c r="J83" s="385"/>
      <c r="K83" s="386" t="e">
        <f ca="1">OFFSET(DSUCV!$Y$3,MATCH(Mau27!F83,DSUCV!$B$4:$B$61,),1)</f>
        <v>#DIV/0!</v>
      </c>
      <c r="L83" s="387"/>
      <c r="M83" s="91"/>
      <c r="N83" s="61">
        <v>5</v>
      </c>
    </row>
    <row r="84" spans="1:14" ht="18.75" customHeight="1">
      <c r="A84" s="330"/>
      <c r="B84" s="326"/>
      <c r="C84" s="326"/>
      <c r="D84" s="326"/>
      <c r="E84" s="327"/>
      <c r="F84" s="392" t="str">
        <f ca="1">IF(COUNTIF($N$49:N84,N84)&gt;OFFSET(TTinDV!$A$5,MATCH(Mau27!N84,TTinDV!$A$6:$A$40,),4),"",OFFSET(DSUCV!$B$3,MATCH(Mau27!N84,DSUCV!$C$4:$C$61,)+COUNTIF($N$49:N84,N84)-1,))</f>
        <v>Lê Thị Uyên Như</v>
      </c>
      <c r="G84" s="393"/>
      <c r="H84" s="394"/>
      <c r="I84" s="384">
        <f ca="1">OFFSET(DSUCV!$Y$3,MATCH(Mau27!F84,DSUCV!$B$4:$B$61,),)</f>
        <v>0.00019545</v>
      </c>
      <c r="J84" s="385"/>
      <c r="K84" s="386" t="e">
        <f ca="1">OFFSET(DSUCV!$Y$3,MATCH(Mau27!F84,DSUCV!$B$4:$B$61,),1)</f>
        <v>#DIV/0!</v>
      </c>
      <c r="L84" s="387"/>
      <c r="M84" s="91"/>
      <c r="N84" s="61">
        <v>5</v>
      </c>
    </row>
    <row r="85" spans="1:14" ht="18.75" customHeight="1">
      <c r="A85" s="330"/>
      <c r="B85" s="326"/>
      <c r="C85" s="326"/>
      <c r="D85" s="326"/>
      <c r="E85" s="327"/>
      <c r="F85" s="392" t="str">
        <f ca="1">IF(COUNTIF($N$49:N85,N85)&gt;OFFSET(TTinDV!$A$5,MATCH(Mau27!N85,TTinDV!$A$6:$A$40,),4),"",OFFSET(DSUCV!$B$3,MATCH(Mau27!N85,DSUCV!$C$4:$C$61,)+COUNTIF($N$49:N85,N85)-1,))</f>
        <v>Nguyễn Minh Tâm</v>
      </c>
      <c r="G85" s="393"/>
      <c r="H85" s="394"/>
      <c r="I85" s="384">
        <f ca="1">OFFSET(DSUCV!$Y$3,MATCH(Mau27!F85,DSUCV!$B$4:$B$61,),)</f>
        <v>0.00019544</v>
      </c>
      <c r="J85" s="385"/>
      <c r="K85" s="386" t="e">
        <f ca="1">OFFSET(DSUCV!$Y$3,MATCH(Mau27!F85,DSUCV!$B$4:$B$61,),1)</f>
        <v>#DIV/0!</v>
      </c>
      <c r="L85" s="387"/>
      <c r="M85" s="91"/>
      <c r="N85" s="61">
        <v>5</v>
      </c>
    </row>
    <row r="86" spans="1:14" ht="18.75" customHeight="1">
      <c r="A86" s="330"/>
      <c r="B86" s="326"/>
      <c r="C86" s="326"/>
      <c r="D86" s="326"/>
      <c r="E86" s="327"/>
      <c r="F86" s="392" t="str">
        <f ca="1">IF(COUNTIF($N$49:N86,N86)&gt;OFFSET(TTinDV!$A$5,MATCH(Mau27!N86,TTinDV!$A$6:$A$40,),4),"",OFFSET(DSUCV!$B$3,MATCH(Mau27!N86,DSUCV!$C$4:$C$61,)+COUNTIF($N$49:N86,N86)-1,))</f>
        <v>Lâm Thị Thu</v>
      </c>
      <c r="G86" s="393"/>
      <c r="H86" s="394"/>
      <c r="I86" s="384">
        <f ca="1">OFFSET(DSUCV!$Y$3,MATCH(Mau27!F86,DSUCV!$B$4:$B$61,),)</f>
        <v>0.00042496</v>
      </c>
      <c r="J86" s="385"/>
      <c r="K86" s="386" t="e">
        <f ca="1">OFFSET(DSUCV!$Y$3,MATCH(Mau27!F86,DSUCV!$B$4:$B$61,),1)</f>
        <v>#DIV/0!</v>
      </c>
      <c r="L86" s="387"/>
      <c r="M86" s="91"/>
      <c r="N86" s="61">
        <v>5</v>
      </c>
    </row>
    <row r="87" spans="1:14" ht="18.75" customHeight="1">
      <c r="A87" s="330"/>
      <c r="B87" s="326"/>
      <c r="C87" s="326"/>
      <c r="D87" s="326"/>
      <c r="E87" s="327"/>
      <c r="F87" s="392" t="str">
        <f ca="1">IF(COUNTIF($N$49:N87,N87)&gt;OFFSET(TTinDV!$A$5,MATCH(Mau27!N87,TTinDV!$A$6:$A$40,),4),"",OFFSET(DSUCV!$B$3,MATCH(Mau27!N87,DSUCV!$C$4:$C$61,)+COUNTIF($N$49:N87,N87)-1,))</f>
        <v>Hồ Duy Tuấn</v>
      </c>
      <c r="G87" s="393"/>
      <c r="H87" s="394"/>
      <c r="I87" s="384">
        <f ca="1">OFFSET(DSUCV!$Y$3,MATCH(Mau27!F87,DSUCV!$B$4:$B$61,),)</f>
        <v>0.00042496</v>
      </c>
      <c r="J87" s="385"/>
      <c r="K87" s="386" t="e">
        <f ca="1">OFFSET(DSUCV!$Y$3,MATCH(Mau27!F87,DSUCV!$B$4:$B$61,),1)</f>
        <v>#DIV/0!</v>
      </c>
      <c r="L87" s="387"/>
      <c r="M87" s="91"/>
      <c r="N87" s="61">
        <v>5</v>
      </c>
    </row>
    <row r="88" spans="1:14" ht="18.75" customHeight="1">
      <c r="A88" s="378"/>
      <c r="B88" s="379"/>
      <c r="C88" s="379"/>
      <c r="D88" s="379"/>
      <c r="E88" s="380"/>
      <c r="F88" s="392">
        <f ca="1">IF(COUNTIF($N$49:N88,N88)&gt;OFFSET(TTinDV!$A$5,MATCH(Mau27!N88,TTinDV!$A$6:$A$40,),4),"",OFFSET(DSUCV!$B$3,MATCH(Mau27!N88,DSUCV!$C$4:$C$61,)+COUNTIF($N$49:N88,N88)-1,))</f>
      </c>
      <c r="G88" s="393"/>
      <c r="H88" s="394"/>
      <c r="I88" s="384" t="e">
        <f ca="1">OFFSET(DSUCV!$Y$3,MATCH(Mau27!F88,DSUCV!$B$4:$B$61,),)</f>
        <v>#N/A</v>
      </c>
      <c r="J88" s="385"/>
      <c r="K88" s="386" t="e">
        <f ca="1">OFFSET(DSUCV!$Y$3,MATCH(Mau27!F88,DSUCV!$B$4:$B$61,),1)</f>
        <v>#N/A</v>
      </c>
      <c r="L88" s="387"/>
      <c r="M88" s="91"/>
      <c r="N88" s="61">
        <v>5</v>
      </c>
    </row>
    <row r="89" spans="1:14" ht="18.75" customHeight="1">
      <c r="A89" s="381" t="s">
        <v>113</v>
      </c>
      <c r="B89" s="382"/>
      <c r="C89" s="382"/>
      <c r="D89" s="382"/>
      <c r="E89" s="383"/>
      <c r="F89" s="392" t="str">
        <f ca="1">IF(COUNTIF($N$49:N89,N89)&gt;OFFSET(TTinDV!$A$5,MATCH(Mau27!N89,TTinDV!$A$6:$A$40,),4),"",OFFSET(DSUCV!$B$3,MATCH(Mau27!N89,DSUCV!$C$4:$C$61,)+COUNTIF($N$49:N89,N89)-1,))</f>
        <v>Hồ Thị Thu Hằng</v>
      </c>
      <c r="G89" s="393"/>
      <c r="H89" s="394"/>
      <c r="I89" s="384">
        <f ca="1">OFFSET(DSUCV!$Y$3,MATCH(Mau27!F89,DSUCV!$B$4:$B$61,),)</f>
        <v>0.00042496</v>
      </c>
      <c r="J89" s="385"/>
      <c r="K89" s="386" t="e">
        <f ca="1">OFFSET(DSUCV!$Y$3,MATCH(Mau27!F89,DSUCV!$B$4:$B$61,),1)</f>
        <v>#DIV/0!</v>
      </c>
      <c r="L89" s="387"/>
      <c r="M89" s="93"/>
      <c r="N89" s="61">
        <v>6</v>
      </c>
    </row>
    <row r="90" spans="1:14" ht="18.75" customHeight="1">
      <c r="A90" s="330" t="s">
        <v>102</v>
      </c>
      <c r="B90" s="326"/>
      <c r="C90" s="326"/>
      <c r="D90" s="326"/>
      <c r="E90" s="327"/>
      <c r="F90" s="392" t="str">
        <f ca="1">IF(COUNTIF($N$49:N90,N90)&gt;OFFSET(TTinDV!$A$5,MATCH(Mau27!N90,TTinDV!$A$6:$A$40,),4),"",OFFSET(DSUCV!$B$3,MATCH(Mau27!N90,DSUCV!$C$4:$C$61,)+COUNTIF($N$49:N90,N90)-1,))</f>
        <v>Lê Thị Hằng</v>
      </c>
      <c r="G90" s="393"/>
      <c r="H90" s="394"/>
      <c r="I90" s="384">
        <f ca="1">OFFSET(DSUCV!$Y$3,MATCH(Mau27!F90,DSUCV!$B$4:$B$61,),)</f>
        <v>0.00042496</v>
      </c>
      <c r="J90" s="385"/>
      <c r="K90" s="386" t="e">
        <f ca="1">OFFSET(DSUCV!$Y$3,MATCH(Mau27!F90,DSUCV!$B$4:$B$61,),1)</f>
        <v>#DIV/0!</v>
      </c>
      <c r="L90" s="387"/>
      <c r="M90" s="91"/>
      <c r="N90" s="61">
        <v>6</v>
      </c>
    </row>
    <row r="91" spans="1:14" ht="18.75" customHeight="1">
      <c r="A91" s="330"/>
      <c r="B91" s="326"/>
      <c r="C91" s="326"/>
      <c r="D91" s="326"/>
      <c r="E91" s="327"/>
      <c r="F91" s="392" t="str">
        <f ca="1">IF(COUNTIF($N$49:N91,N91)&gt;OFFSET(TTinDV!$A$5,MATCH(Mau27!N91,TTinDV!$A$6:$A$40,),4),"",OFFSET(DSUCV!$B$3,MATCH(Mau27!N91,DSUCV!$C$4:$C$61,)+COUNTIF($N$49:N91,N91)-1,))</f>
        <v>Võ Tấn Lộc</v>
      </c>
      <c r="G91" s="393"/>
      <c r="H91" s="394"/>
      <c r="I91" s="384">
        <f ca="1">OFFSET(DSUCV!$Y$3,MATCH(Mau27!F91,DSUCV!$B$4:$B$61,),)</f>
        <v>0.00042496</v>
      </c>
      <c r="J91" s="385"/>
      <c r="K91" s="386" t="e">
        <f ca="1">OFFSET(DSUCV!$Y$3,MATCH(Mau27!F91,DSUCV!$B$4:$B$61,),1)</f>
        <v>#DIV/0!</v>
      </c>
      <c r="L91" s="387"/>
      <c r="M91" s="91"/>
      <c r="N91" s="61">
        <v>6</v>
      </c>
    </row>
    <row r="92" spans="1:14" ht="18.75" customHeight="1">
      <c r="A92" s="330"/>
      <c r="B92" s="326"/>
      <c r="C92" s="326"/>
      <c r="D92" s="326"/>
      <c r="E92" s="327"/>
      <c r="F92" s="392" t="str">
        <f ca="1">IF(COUNTIF($N$49:N92,N92)&gt;OFFSET(TTinDV!$A$5,MATCH(Mau27!N92,TTinDV!$A$6:$A$40,),4),"",OFFSET(DSUCV!$B$3,MATCH(Mau27!N92,DSUCV!$C$4:$C$61,)+COUNTIF($N$49:N92,N92)-1,))</f>
        <v>Trương Thị Thu Thủy</v>
      </c>
      <c r="G92" s="393"/>
      <c r="H92" s="394"/>
      <c r="I92" s="384">
        <f ca="1">OFFSET(DSUCV!$Y$3,MATCH(Mau27!F92,DSUCV!$B$4:$B$61,),)</f>
        <v>0.00042496</v>
      </c>
      <c r="J92" s="385"/>
      <c r="K92" s="386" t="e">
        <f ca="1">OFFSET(DSUCV!$Y$3,MATCH(Mau27!F92,DSUCV!$B$4:$B$61,),1)</f>
        <v>#DIV/0!</v>
      </c>
      <c r="L92" s="387"/>
      <c r="M92" s="91"/>
      <c r="N92" s="61">
        <v>6</v>
      </c>
    </row>
    <row r="93" spans="1:14" ht="18.75" customHeight="1">
      <c r="A93" s="330"/>
      <c r="B93" s="326"/>
      <c r="C93" s="326"/>
      <c r="D93" s="326"/>
      <c r="E93" s="327"/>
      <c r="F93" s="392" t="str">
        <f ca="1">IF(COUNTIF($N$49:N93,N93)&gt;OFFSET(TTinDV!$A$5,MATCH(Mau27!N93,TTinDV!$A$6:$A$40,),4),"",OFFSET(DSUCV!$B$3,MATCH(Mau27!N93,DSUCV!$C$4:$C$61,)+COUNTIF($N$49:N93,N93)-1,))</f>
        <v>Võ Thị Hồng Thương</v>
      </c>
      <c r="G93" s="393"/>
      <c r="H93" s="394"/>
      <c r="I93" s="384">
        <f ca="1">OFFSET(DSUCV!$Y$3,MATCH(Mau27!F93,DSUCV!$B$4:$B$61,),)</f>
        <v>0.00042496</v>
      </c>
      <c r="J93" s="385"/>
      <c r="K93" s="386" t="e">
        <f ca="1">OFFSET(DSUCV!$Y$3,MATCH(Mau27!F93,DSUCV!$B$4:$B$61,),1)</f>
        <v>#DIV/0!</v>
      </c>
      <c r="L93" s="387"/>
      <c r="M93" s="91"/>
      <c r="N93" s="61">
        <v>6</v>
      </c>
    </row>
    <row r="94" spans="1:14" ht="18.75" customHeight="1">
      <c r="A94" s="330"/>
      <c r="B94" s="326"/>
      <c r="C94" s="326"/>
      <c r="D94" s="326"/>
      <c r="E94" s="327"/>
      <c r="F94" s="392" t="str">
        <f ca="1">IF(COUNTIF($N$49:N94,N94)&gt;OFFSET(TTinDV!$A$5,MATCH(Mau27!N94,TTinDV!$A$6:$A$40,),4),"",OFFSET(DSUCV!$B$3,MATCH(Mau27!N94,DSUCV!$C$4:$C$61,)+COUNTIF($N$49:N94,N94)-1,))</f>
        <v>Lê Thị Kim Trang</v>
      </c>
      <c r="G94" s="393"/>
      <c r="H94" s="394"/>
      <c r="I94" s="384">
        <f ca="1">OFFSET(DSUCV!$Y$3,MATCH(Mau27!F94,DSUCV!$B$4:$B$61,),)</f>
        <v>0.00042496</v>
      </c>
      <c r="J94" s="385"/>
      <c r="K94" s="386" t="e">
        <f ca="1">OFFSET(DSUCV!$Y$3,MATCH(Mau27!F94,DSUCV!$B$4:$B$61,),1)</f>
        <v>#DIV/0!</v>
      </c>
      <c r="L94" s="387"/>
      <c r="M94" s="91"/>
      <c r="N94" s="61">
        <v>6</v>
      </c>
    </row>
    <row r="95" spans="1:14" ht="18.75" customHeight="1">
      <c r="A95" s="330"/>
      <c r="B95" s="326"/>
      <c r="C95" s="326"/>
      <c r="D95" s="326"/>
      <c r="E95" s="327"/>
      <c r="F95" s="392" t="str">
        <f ca="1">IF(COUNTIF($N$49:N95,N95)&gt;OFFSET(TTinDV!$A$5,MATCH(Mau27!N95,TTinDV!$A$6:$A$40,),4),"",OFFSET(DSUCV!$B$3,MATCH(Mau27!N95,DSUCV!$C$4:$C$61,)+COUNTIF($N$49:N95,N95)-1,))</f>
        <v>Lê Bá Vân</v>
      </c>
      <c r="G95" s="393"/>
      <c r="H95" s="394"/>
      <c r="I95" s="384">
        <f ca="1">OFFSET(DSUCV!$Y$3,MATCH(Mau27!F95,DSUCV!$B$4:$B$61,),)</f>
        <v>0.00042496</v>
      </c>
      <c r="J95" s="385"/>
      <c r="K95" s="386" t="e">
        <f ca="1">OFFSET(DSUCV!$Y$3,MATCH(Mau27!F95,DSUCV!$B$4:$B$61,),1)</f>
        <v>#DIV/0!</v>
      </c>
      <c r="L95" s="387"/>
      <c r="M95" s="91"/>
      <c r="N95" s="61">
        <v>6</v>
      </c>
    </row>
    <row r="96" spans="1:14" ht="18.75" customHeight="1">
      <c r="A96" s="378"/>
      <c r="B96" s="379"/>
      <c r="C96" s="379"/>
      <c r="D96" s="379"/>
      <c r="E96" s="380"/>
      <c r="F96" s="392">
        <f ca="1">IF(COUNTIF($N$49:N96,N96)&gt;OFFSET(TTinDV!$A$5,MATCH(Mau27!N96,TTinDV!$A$6:$A$40,),4),"",OFFSET(DSUCV!$B$3,MATCH(Mau27!N96,DSUCV!$C$4:$C$61,)+COUNTIF($N$49:N96,N96)-1,))</f>
      </c>
      <c r="G96" s="393"/>
      <c r="H96" s="394"/>
      <c r="I96" s="384" t="e">
        <f ca="1">OFFSET(DSUCV!$Y$3,MATCH(Mau27!F96,DSUCV!$B$4:$B$61,),)</f>
        <v>#N/A</v>
      </c>
      <c r="J96" s="385"/>
      <c r="K96" s="386" t="e">
        <f ca="1">OFFSET(DSUCV!$Y$3,MATCH(Mau27!F96,DSUCV!$B$4:$B$61,),1)</f>
        <v>#N/A</v>
      </c>
      <c r="L96" s="387"/>
      <c r="M96" s="91"/>
      <c r="N96" s="61">
        <v>6</v>
      </c>
    </row>
    <row r="97" spans="1:14" ht="18.75" customHeight="1">
      <c r="A97" s="381" t="s">
        <v>112</v>
      </c>
      <c r="B97" s="382"/>
      <c r="C97" s="382"/>
      <c r="D97" s="382"/>
      <c r="E97" s="383"/>
      <c r="F97" s="392" t="str">
        <f ca="1">IF(COUNTIF($N$49:N97,N97)&gt;OFFSET(TTinDV!$A$5,MATCH(Mau27!N97,TTinDV!$A$6:$A$40,),4),"",OFFSET(DSUCV!$B$3,MATCH(Mau27!N97,DSUCV!$C$4:$C$61,)+COUNTIF($N$49:N97,N97)-1,))</f>
        <v>Nguyễn Hữu Dũng</v>
      </c>
      <c r="G97" s="393"/>
      <c r="H97" s="394"/>
      <c r="I97" s="384">
        <f ca="1">OFFSET(DSUCV!$Y$3,MATCH(Mau27!F97,DSUCV!$B$4:$B$61,),)</f>
        <v>0.00042496</v>
      </c>
      <c r="J97" s="385"/>
      <c r="K97" s="386" t="e">
        <f ca="1">OFFSET(DSUCV!$Y$3,MATCH(Mau27!F97,DSUCV!$B$4:$B$61,),1)</f>
        <v>#DIV/0!</v>
      </c>
      <c r="L97" s="387"/>
      <c r="M97" s="93"/>
      <c r="N97" s="61">
        <v>7</v>
      </c>
    </row>
    <row r="98" spans="1:14" ht="18.75" customHeight="1">
      <c r="A98" s="330" t="s">
        <v>102</v>
      </c>
      <c r="B98" s="326"/>
      <c r="C98" s="326"/>
      <c r="D98" s="326"/>
      <c r="E98" s="327"/>
      <c r="F98" s="392" t="str">
        <f ca="1">IF(COUNTIF($N$49:N98,N98)&gt;OFFSET(TTinDV!$A$5,MATCH(Mau27!N98,TTinDV!$A$6:$A$40,),4),"",OFFSET(DSUCV!$B$3,MATCH(Mau27!N98,DSUCV!$C$4:$C$61,)+COUNTIF($N$49:N98,N98)-1,))</f>
        <v>Nguyễn Hữu Đoài</v>
      </c>
      <c r="G98" s="393"/>
      <c r="H98" s="394"/>
      <c r="I98" s="384">
        <f ca="1">OFFSET(DSUCV!$Y$3,MATCH(Mau27!F98,DSUCV!$B$4:$B$61,),)</f>
        <v>0.00042496</v>
      </c>
      <c r="J98" s="385"/>
      <c r="K98" s="386" t="e">
        <f ca="1">OFFSET(DSUCV!$Y$3,MATCH(Mau27!F98,DSUCV!$B$4:$B$61,),1)</f>
        <v>#DIV/0!</v>
      </c>
      <c r="L98" s="387"/>
      <c r="M98" s="91"/>
      <c r="N98" s="61">
        <v>7</v>
      </c>
    </row>
    <row r="99" spans="1:14" ht="18.75" customHeight="1">
      <c r="A99" s="330"/>
      <c r="B99" s="326"/>
      <c r="C99" s="326"/>
      <c r="D99" s="326"/>
      <c r="E99" s="327"/>
      <c r="F99" s="392" t="str">
        <f ca="1">IF(COUNTIF($N$49:N99,N99)&gt;OFFSET(TTinDV!$A$5,MATCH(Mau27!N99,TTinDV!$A$6:$A$40,),4),"",OFFSET(DSUCV!$B$3,MATCH(Mau27!N99,DSUCV!$C$4:$C$61,)+COUNTIF($N$49:N99,N99)-1,))</f>
        <v>Võ Thị Huế</v>
      </c>
      <c r="G99" s="393"/>
      <c r="H99" s="394"/>
      <c r="I99" s="384">
        <f ca="1">OFFSET(DSUCV!$Y$3,MATCH(Mau27!F99,DSUCV!$B$4:$B$61,),)</f>
        <v>0.00042496</v>
      </c>
      <c r="J99" s="385"/>
      <c r="K99" s="386" t="e">
        <f ca="1">OFFSET(DSUCV!$Y$3,MATCH(Mau27!F99,DSUCV!$B$4:$B$61,),1)</f>
        <v>#DIV/0!</v>
      </c>
      <c r="L99" s="387"/>
      <c r="M99" s="91"/>
      <c r="N99" s="61">
        <v>7</v>
      </c>
    </row>
    <row r="100" spans="1:14" ht="18.75" customHeight="1">
      <c r="A100" s="330"/>
      <c r="B100" s="326"/>
      <c r="C100" s="326"/>
      <c r="D100" s="326"/>
      <c r="E100" s="327"/>
      <c r="F100" s="392" t="str">
        <f ca="1">IF(COUNTIF($N$49:N100,N100)&gt;OFFSET(TTinDV!$A$5,MATCH(Mau27!N100,TTinDV!$A$6:$A$40,),4),"",OFFSET(DSUCV!$B$3,MATCH(Mau27!N100,DSUCV!$C$4:$C$61,)+COUNTIF($N$49:N100,N100)-1,))</f>
        <v>Nguyễn Quang Lâm</v>
      </c>
      <c r="G100" s="393"/>
      <c r="H100" s="394"/>
      <c r="I100" s="384">
        <f ca="1">OFFSET(DSUCV!$Y$3,MATCH(Mau27!F100,DSUCV!$B$4:$B$61,),)</f>
        <v>0.00042496</v>
      </c>
      <c r="J100" s="385"/>
      <c r="K100" s="386" t="e">
        <f ca="1">OFFSET(DSUCV!$Y$3,MATCH(Mau27!F100,DSUCV!$B$4:$B$61,),1)</f>
        <v>#DIV/0!</v>
      </c>
      <c r="L100" s="387"/>
      <c r="M100" s="91"/>
      <c r="N100" s="61">
        <v>7</v>
      </c>
    </row>
    <row r="101" spans="1:14" ht="18.75" customHeight="1">
      <c r="A101" s="330"/>
      <c r="B101" s="326"/>
      <c r="C101" s="326"/>
      <c r="D101" s="326"/>
      <c r="E101" s="327"/>
      <c r="F101" s="392" t="str">
        <f ca="1">IF(COUNTIF($N$49:N101,N101)&gt;OFFSET(TTinDV!$A$5,MATCH(Mau27!N101,TTinDV!$A$6:$A$40,),4),"",OFFSET(DSUCV!$B$3,MATCH(Mau27!N101,DSUCV!$C$4:$C$61,)+COUNTIF($N$49:N101,N101)-1,))</f>
        <v>Nguyễn Văn Minh</v>
      </c>
      <c r="G101" s="393"/>
      <c r="H101" s="394"/>
      <c r="I101" s="384">
        <f ca="1">OFFSET(DSUCV!$Y$3,MATCH(Mau27!F101,DSUCV!$B$4:$B$61,),)</f>
        <v>0.00042496</v>
      </c>
      <c r="J101" s="385"/>
      <c r="K101" s="386" t="e">
        <f ca="1">OFFSET(DSUCV!$Y$3,MATCH(Mau27!F101,DSUCV!$B$4:$B$61,),1)</f>
        <v>#DIV/0!</v>
      </c>
      <c r="L101" s="387"/>
      <c r="M101" s="91"/>
      <c r="N101" s="61">
        <v>7</v>
      </c>
    </row>
    <row r="102" spans="1:14" ht="18.75" customHeight="1">
      <c r="A102" s="330"/>
      <c r="B102" s="326"/>
      <c r="C102" s="326"/>
      <c r="D102" s="326"/>
      <c r="E102" s="327"/>
      <c r="F102" s="392" t="str">
        <f ca="1">IF(COUNTIF($N$49:N102,N102)&gt;OFFSET(TTinDV!$A$5,MATCH(Mau27!N102,TTinDV!$A$6:$A$40,),4),"",OFFSET(DSUCV!$B$3,MATCH(Mau27!N102,DSUCV!$C$4:$C$61,)+COUNTIF($N$49:N102,N102)-1,))</f>
        <v>Võ Thanh</v>
      </c>
      <c r="G102" s="393"/>
      <c r="H102" s="394"/>
      <c r="I102" s="384">
        <f ca="1">OFFSET(DSUCV!$Y$3,MATCH(Mau27!F102,DSUCV!$B$4:$B$61,),)</f>
        <v>0.00042496</v>
      </c>
      <c r="J102" s="385"/>
      <c r="K102" s="386" t="e">
        <f ca="1">OFFSET(DSUCV!$Y$3,MATCH(Mau27!F102,DSUCV!$B$4:$B$61,),1)</f>
        <v>#DIV/0!</v>
      </c>
      <c r="L102" s="387"/>
      <c r="M102" s="91"/>
      <c r="N102" s="61">
        <v>7</v>
      </c>
    </row>
    <row r="103" spans="1:14" ht="18.75" customHeight="1">
      <c r="A103" s="330"/>
      <c r="B103" s="326"/>
      <c r="C103" s="326"/>
      <c r="D103" s="326"/>
      <c r="E103" s="327"/>
      <c r="F103" s="392" t="str">
        <f ca="1">IF(COUNTIF($N$49:N103,N103)&gt;OFFSET(TTinDV!$A$5,MATCH(Mau27!N103,TTinDV!$A$6:$A$40,),4),"",OFFSET(DSUCV!$B$3,MATCH(Mau27!N103,DSUCV!$C$4:$C$61,)+COUNTIF($N$49:N103,N103)-1,))</f>
        <v>Trần Thái Thiên</v>
      </c>
      <c r="G103" s="393"/>
      <c r="H103" s="394"/>
      <c r="I103" s="384">
        <f ca="1">OFFSET(DSUCV!$Y$3,MATCH(Mau27!F103,DSUCV!$B$4:$B$61,),)</f>
        <v>0.00042496</v>
      </c>
      <c r="J103" s="385"/>
      <c r="K103" s="386" t="e">
        <f ca="1">OFFSET(DSUCV!$Y$3,MATCH(Mau27!F103,DSUCV!$B$4:$B$61,),1)</f>
        <v>#DIV/0!</v>
      </c>
      <c r="L103" s="387"/>
      <c r="M103" s="91"/>
      <c r="N103" s="61">
        <v>7</v>
      </c>
    </row>
    <row r="104" spans="1:14" ht="18.75" customHeight="1">
      <c r="A104" s="378"/>
      <c r="B104" s="379"/>
      <c r="C104" s="379"/>
      <c r="D104" s="379"/>
      <c r="E104" s="380"/>
      <c r="F104" s="392">
        <f ca="1">IF(COUNTIF($N$49:N104,N104)&gt;OFFSET(TTinDV!$A$5,MATCH(Mau27!N104,TTinDV!$A$6:$A$40,),4),"",OFFSET(DSUCV!$B$3,MATCH(Mau27!N104,DSUCV!$C$4:$C$61,)+COUNTIF($N$49:N104,N104)-1,))</f>
      </c>
      <c r="G104" s="393"/>
      <c r="H104" s="394"/>
      <c r="I104" s="384" t="e">
        <f ca="1">OFFSET(DSUCV!$Y$3,MATCH(Mau27!F104,DSUCV!$B$4:$B$61,),)</f>
        <v>#N/A</v>
      </c>
      <c r="J104" s="385"/>
      <c r="K104" s="386" t="e">
        <f ca="1">OFFSET(DSUCV!$Y$3,MATCH(Mau27!F104,DSUCV!$B$4:$B$61,),1)</f>
        <v>#N/A</v>
      </c>
      <c r="L104" s="387"/>
      <c r="M104" s="91"/>
      <c r="N104" s="61">
        <v>7</v>
      </c>
    </row>
    <row r="105" spans="1:14" ht="18.75" customHeight="1">
      <c r="A105" s="381" t="s">
        <v>111</v>
      </c>
      <c r="B105" s="382"/>
      <c r="C105" s="382"/>
      <c r="D105" s="382"/>
      <c r="E105" s="383"/>
      <c r="F105" s="392" t="str">
        <f ca="1">IF(COUNTIF($N$49:N105,N105)&gt;OFFSET(TTinDV!$A$5,MATCH(Mau27!N105,TTinDV!$A$6:$A$40,),4),"",OFFSET(DSUCV!$B$3,MATCH(Mau27!N105,DSUCV!$C$4:$C$61,)+COUNTIF($N$49:N105,N105)-1,))</f>
        <v>Hồ Thao Bôn Minh</v>
      </c>
      <c r="G105" s="393"/>
      <c r="H105" s="394"/>
      <c r="I105" s="384">
        <f ca="1">OFFSET(DSUCV!$Y$3,MATCH(Mau27!F105,DSUCV!$B$4:$B$61,),)</f>
        <v>0.00042496</v>
      </c>
      <c r="J105" s="385"/>
      <c r="K105" s="386" t="e">
        <f ca="1">OFFSET(DSUCV!$Y$3,MATCH(Mau27!F105,DSUCV!$B$4:$B$61,),1)</f>
        <v>#DIV/0!</v>
      </c>
      <c r="L105" s="387"/>
      <c r="M105" s="93"/>
      <c r="N105" s="61">
        <v>8</v>
      </c>
    </row>
    <row r="106" spans="1:14" ht="18.75" customHeight="1">
      <c r="A106" s="330" t="s">
        <v>102</v>
      </c>
      <c r="B106" s="326"/>
      <c r="C106" s="326"/>
      <c r="D106" s="326"/>
      <c r="E106" s="327"/>
      <c r="F106" s="392" t="str">
        <f ca="1">IF(COUNTIF($N$49:N106,N106)&gt;OFFSET(TTinDV!$A$5,MATCH(Mau27!N106,TTinDV!$A$6:$A$40,),4),"",OFFSET(DSUCV!$B$3,MATCH(Mau27!N106,DSUCV!$C$4:$C$61,)+COUNTIF($N$49:N106,N106)-1,))</f>
        <v>Hồ Văn Ngoai</v>
      </c>
      <c r="G106" s="393"/>
      <c r="H106" s="394"/>
      <c r="I106" s="384">
        <f ca="1">OFFSET(DSUCV!$Y$3,MATCH(Mau27!F106,DSUCV!$B$4:$B$61,),)</f>
        <v>0.00042496</v>
      </c>
      <c r="J106" s="385"/>
      <c r="K106" s="386" t="e">
        <f ca="1">OFFSET(DSUCV!$Y$3,MATCH(Mau27!F106,DSUCV!$B$4:$B$61,),1)</f>
        <v>#DIV/0!</v>
      </c>
      <c r="L106" s="387"/>
      <c r="M106" s="91"/>
      <c r="N106" s="61">
        <v>8</v>
      </c>
    </row>
    <row r="107" spans="1:14" ht="18.75" customHeight="1">
      <c r="A107" s="330"/>
      <c r="B107" s="326"/>
      <c r="C107" s="326"/>
      <c r="D107" s="326"/>
      <c r="E107" s="327"/>
      <c r="F107" s="392" t="str">
        <f ca="1">IF(COUNTIF($N$49:N107,N107)&gt;OFFSET(TTinDV!$A$5,MATCH(Mau27!N107,TTinDV!$A$6:$A$40,),4),"",OFFSET(DSUCV!$B$3,MATCH(Mau27!N107,DSUCV!$C$4:$C$61,)+COUNTIF($N$49:N107,N107)-1,))</f>
        <v>Hồ Thị Thoan</v>
      </c>
      <c r="G107" s="393"/>
      <c r="H107" s="394"/>
      <c r="I107" s="384">
        <f ca="1">OFFSET(DSUCV!$Y$3,MATCH(Mau27!F107,DSUCV!$B$4:$B$61,),)</f>
        <v>0.00042496</v>
      </c>
      <c r="J107" s="385"/>
      <c r="K107" s="386" t="e">
        <f ca="1">OFFSET(DSUCV!$Y$3,MATCH(Mau27!F107,DSUCV!$B$4:$B$61,),1)</f>
        <v>#DIV/0!</v>
      </c>
      <c r="L107" s="387"/>
      <c r="M107" s="91"/>
      <c r="N107" s="61">
        <v>8</v>
      </c>
    </row>
    <row r="108" spans="1:14" ht="18.75" customHeight="1">
      <c r="A108" s="330"/>
      <c r="B108" s="326"/>
      <c r="C108" s="326"/>
      <c r="D108" s="326"/>
      <c r="E108" s="327"/>
      <c r="F108" s="392" t="str">
        <f ca="1">IF(COUNTIF($N$49:N108,N108)&gt;OFFSET(TTinDV!$A$5,MATCH(Mau27!N108,TTinDV!$A$6:$A$40,),4),"",OFFSET(DSUCV!$B$3,MATCH(Mau27!N108,DSUCV!$C$4:$C$61,)+COUNTIF($N$49:N108,N108)-1,))</f>
        <v>Hồ Sỹ Vinh</v>
      </c>
      <c r="G108" s="393"/>
      <c r="H108" s="394"/>
      <c r="I108" s="384">
        <f ca="1">OFFSET(DSUCV!$Y$3,MATCH(Mau27!F108,DSUCV!$B$4:$B$61,),)</f>
        <v>0.00042496</v>
      </c>
      <c r="J108" s="385"/>
      <c r="K108" s="386" t="e">
        <f ca="1">OFFSET(DSUCV!$Y$3,MATCH(Mau27!F108,DSUCV!$B$4:$B$61,),1)</f>
        <v>#DIV/0!</v>
      </c>
      <c r="L108" s="387"/>
      <c r="M108" s="91"/>
      <c r="N108" s="61">
        <v>8</v>
      </c>
    </row>
    <row r="109" spans="1:14" ht="18.75" customHeight="1">
      <c r="A109" s="330"/>
      <c r="B109" s="326"/>
      <c r="C109" s="326"/>
      <c r="D109" s="326"/>
      <c r="E109" s="327"/>
      <c r="F109" s="392" t="str">
        <f ca="1">IF(COUNTIF($N$49:N109,N109)&gt;OFFSET(TTinDV!$A$5,MATCH(Mau27!N109,TTinDV!$A$6:$A$40,),4),"",OFFSET(DSUCV!$B$3,MATCH(Mau27!N109,DSUCV!$C$4:$C$61,)+COUNTIF($N$49:N109,N109)-1,))</f>
        <v>Hồ Thị Xáo</v>
      </c>
      <c r="G109" s="393"/>
      <c r="H109" s="394"/>
      <c r="I109" s="384">
        <f ca="1">OFFSET(DSUCV!$Y$3,MATCH(Mau27!F109,DSUCV!$B$4:$B$61,),)</f>
        <v>0.00042496</v>
      </c>
      <c r="J109" s="385"/>
      <c r="K109" s="386" t="e">
        <f ca="1">OFFSET(DSUCV!$Y$3,MATCH(Mau27!F109,DSUCV!$B$4:$B$61,),1)</f>
        <v>#DIV/0!</v>
      </c>
      <c r="L109" s="387"/>
      <c r="M109" s="91"/>
      <c r="N109" s="61">
        <v>8</v>
      </c>
    </row>
    <row r="110" spans="1:14" ht="18.75" customHeight="1">
      <c r="A110" s="330"/>
      <c r="B110" s="326"/>
      <c r="C110" s="326"/>
      <c r="D110" s="326"/>
      <c r="E110" s="327"/>
      <c r="F110" s="392">
        <f ca="1">IF(COUNTIF($N$49:N110,N110)&gt;OFFSET(TTinDV!$A$5,MATCH(Mau27!N110,TTinDV!$A$6:$A$40,),4),"",OFFSET(DSUCV!$B$3,MATCH(Mau27!N110,DSUCV!$C$4:$C$61,)+COUNTIF($N$49:N110,N110)-1,))</f>
      </c>
      <c r="G110" s="393"/>
      <c r="H110" s="394"/>
      <c r="I110" s="384" t="e">
        <f ca="1">OFFSET(DSUCV!$Y$3,MATCH(Mau27!F110,DSUCV!$B$4:$B$61,),)</f>
        <v>#N/A</v>
      </c>
      <c r="J110" s="385"/>
      <c r="K110" s="386" t="e">
        <f ca="1">OFFSET(DSUCV!$Y$3,MATCH(Mau27!F110,DSUCV!$B$4:$B$61,),1)</f>
        <v>#N/A</v>
      </c>
      <c r="L110" s="387"/>
      <c r="M110" s="91"/>
      <c r="N110" s="61">
        <v>8</v>
      </c>
    </row>
    <row r="111" spans="1:14" ht="18.75" customHeight="1">
      <c r="A111" s="330"/>
      <c r="B111" s="326"/>
      <c r="C111" s="326"/>
      <c r="D111" s="326"/>
      <c r="E111" s="327"/>
      <c r="F111" s="392">
        <f ca="1">IF(COUNTIF($N$49:N111,N111)&gt;OFFSET(TTinDV!$A$5,MATCH(Mau27!N111,TTinDV!$A$6:$A$40,),4),"",OFFSET(DSUCV!$B$3,MATCH(Mau27!N111,DSUCV!$C$4:$C$61,)+COUNTIF($N$49:N111,N111)-1,))</f>
      </c>
      <c r="G111" s="393"/>
      <c r="H111" s="394"/>
      <c r="I111" s="384" t="e">
        <f ca="1">OFFSET(DSUCV!$Y$3,MATCH(Mau27!F111,DSUCV!$B$4:$B$61,),)</f>
        <v>#N/A</v>
      </c>
      <c r="J111" s="385"/>
      <c r="K111" s="386" t="e">
        <f ca="1">OFFSET(DSUCV!$Y$3,MATCH(Mau27!F111,DSUCV!$B$4:$B$61,),1)</f>
        <v>#N/A</v>
      </c>
      <c r="L111" s="387"/>
      <c r="M111" s="91"/>
      <c r="N111" s="61">
        <v>8</v>
      </c>
    </row>
    <row r="112" spans="1:14" ht="18.75" customHeight="1">
      <c r="A112" s="378"/>
      <c r="B112" s="379"/>
      <c r="C112" s="379"/>
      <c r="D112" s="379"/>
      <c r="E112" s="380"/>
      <c r="F112" s="392">
        <f ca="1">IF(COUNTIF($N$49:N112,N112)&gt;OFFSET(TTinDV!$A$5,MATCH(Mau27!N112,TTinDV!$A$6:$A$40,),4),"",OFFSET(DSUCV!$B$3,MATCH(Mau27!N112,DSUCV!$C$4:$C$61,)+COUNTIF($N$49:N112,N112)-1,))</f>
      </c>
      <c r="G112" s="393"/>
      <c r="H112" s="394"/>
      <c r="I112" s="384" t="e">
        <f ca="1">OFFSET(DSUCV!$Y$3,MATCH(Mau27!F112,DSUCV!$B$4:$B$61,),)</f>
        <v>#N/A</v>
      </c>
      <c r="J112" s="385"/>
      <c r="K112" s="386" t="e">
        <f ca="1">OFFSET(DSUCV!$Y$3,MATCH(Mau27!F112,DSUCV!$B$4:$B$61,),1)</f>
        <v>#N/A</v>
      </c>
      <c r="L112" s="387"/>
      <c r="M112" s="91"/>
      <c r="N112" s="61">
        <v>8</v>
      </c>
    </row>
    <row r="113" spans="1:14" ht="18.75" customHeight="1">
      <c r="A113" s="381" t="s">
        <v>110</v>
      </c>
      <c r="B113" s="382"/>
      <c r="C113" s="382"/>
      <c r="D113" s="382"/>
      <c r="E113" s="383"/>
      <c r="F113" s="392" t="str">
        <f ca="1">IF(COUNTIF($N$49:N113,N113)&gt;OFFSET(TTinDV!$A$5,MATCH(Mau27!N113,TTinDV!$A$6:$A$40,),4),"",OFFSET(DSUCV!$B$3,MATCH(Mau27!N113,DSUCV!$C$4:$C$61,)+COUNTIF($N$49:N113,N113)-1,))</f>
        <v>Hồ A Dược</v>
      </c>
      <c r="G113" s="393"/>
      <c r="H113" s="394"/>
      <c r="I113" s="384">
        <f ca="1">OFFSET(DSUCV!$Y$3,MATCH(Mau27!F113,DSUCV!$B$4:$B$61,),)</f>
        <v>0.00042496</v>
      </c>
      <c r="J113" s="385"/>
      <c r="K113" s="386" t="e">
        <f ca="1">OFFSET(DSUCV!$Y$3,MATCH(Mau27!F113,DSUCV!$B$4:$B$61,),1)</f>
        <v>#DIV/0!</v>
      </c>
      <c r="L113" s="387"/>
      <c r="M113" s="93"/>
      <c r="N113" s="61">
        <v>9</v>
      </c>
    </row>
    <row r="114" spans="1:14" ht="18.75" customHeight="1">
      <c r="A114" s="330" t="s">
        <v>102</v>
      </c>
      <c r="B114" s="326"/>
      <c r="C114" s="326"/>
      <c r="D114" s="326"/>
      <c r="E114" s="327"/>
      <c r="F114" s="392" t="str">
        <f ca="1">IF(COUNTIF($N$49:N114,N114)&gt;OFFSET(TTinDV!$A$5,MATCH(Mau27!N114,TTinDV!$A$6:$A$40,),4),"",OFFSET(DSUCV!$B$3,MATCH(Mau27!N114,DSUCV!$C$4:$C$61,)+COUNTIF($N$49:N114,N114)-1,))</f>
        <v>Hồ Thị Lệ Hà</v>
      </c>
      <c r="G114" s="393"/>
      <c r="H114" s="394"/>
      <c r="I114" s="384">
        <f ca="1">OFFSET(DSUCV!$Y$3,MATCH(Mau27!F114,DSUCV!$B$4:$B$61,),)</f>
        <v>0.00042496</v>
      </c>
      <c r="J114" s="385"/>
      <c r="K114" s="386" t="e">
        <f ca="1">OFFSET(DSUCV!$Y$3,MATCH(Mau27!F114,DSUCV!$B$4:$B$61,),1)</f>
        <v>#DIV/0!</v>
      </c>
      <c r="L114" s="387"/>
      <c r="M114" s="91"/>
      <c r="N114" s="61">
        <v>9</v>
      </c>
    </row>
    <row r="115" spans="1:14" ht="18.75" customHeight="1">
      <c r="A115" s="330"/>
      <c r="B115" s="326"/>
      <c r="C115" s="326"/>
      <c r="D115" s="326"/>
      <c r="E115" s="327"/>
      <c r="F115" s="392" t="str">
        <f ca="1">IF(COUNTIF($N$49:N115,N115)&gt;OFFSET(TTinDV!$A$5,MATCH(Mau27!N115,TTinDV!$A$6:$A$40,),4),"",OFFSET(DSUCV!$B$3,MATCH(Mau27!N115,DSUCV!$C$4:$C$61,)+COUNTIF($N$49:N115,N115)-1,))</f>
        <v>Lê Xuân Hà</v>
      </c>
      <c r="G115" s="393"/>
      <c r="H115" s="394"/>
      <c r="I115" s="384">
        <f ca="1">OFFSET(DSUCV!$Y$3,MATCH(Mau27!F115,DSUCV!$B$4:$B$61,),)</f>
        <v>0.00042496</v>
      </c>
      <c r="J115" s="385"/>
      <c r="K115" s="386" t="e">
        <f ca="1">OFFSET(DSUCV!$Y$3,MATCH(Mau27!F115,DSUCV!$B$4:$B$61,),1)</f>
        <v>#DIV/0!</v>
      </c>
      <c r="L115" s="387"/>
      <c r="M115" s="91"/>
      <c r="N115" s="61">
        <v>9</v>
      </c>
    </row>
    <row r="116" spans="1:14" ht="18.75" customHeight="1">
      <c r="A116" s="330"/>
      <c r="B116" s="326"/>
      <c r="C116" s="326"/>
      <c r="D116" s="326"/>
      <c r="E116" s="327"/>
      <c r="F116" s="392" t="str">
        <f ca="1">IF(COUNTIF($N$49:N116,N116)&gt;OFFSET(TTinDV!$A$5,MATCH(Mau27!N116,TTinDV!$A$6:$A$40,),4),"",OFFSET(DSUCV!$B$3,MATCH(Mau27!N116,DSUCV!$C$4:$C$61,)+COUNTIF($N$49:N116,N116)-1,))</f>
        <v>Trương Thị Mỹ Hạnh</v>
      </c>
      <c r="G116" s="393"/>
      <c r="H116" s="394"/>
      <c r="I116" s="384">
        <f ca="1">OFFSET(DSUCV!$Y$3,MATCH(Mau27!F116,DSUCV!$B$4:$B$61,),)</f>
        <v>0.00042496</v>
      </c>
      <c r="J116" s="385"/>
      <c r="K116" s="386" t="e">
        <f ca="1">OFFSET(DSUCV!$Y$3,MATCH(Mau27!F116,DSUCV!$B$4:$B$61,),1)</f>
        <v>#DIV/0!</v>
      </c>
      <c r="L116" s="387"/>
      <c r="M116" s="91"/>
      <c r="N116" s="61">
        <v>9</v>
      </c>
    </row>
    <row r="117" spans="1:14" ht="18.75" customHeight="1">
      <c r="A117" s="330"/>
      <c r="B117" s="326"/>
      <c r="C117" s="326"/>
      <c r="D117" s="326"/>
      <c r="E117" s="327"/>
      <c r="F117" s="392" t="str">
        <f ca="1">IF(COUNTIF($N$49:N117,N117)&gt;OFFSET(TTinDV!$A$5,MATCH(Mau27!N117,TTinDV!$A$6:$A$40,),4),"",OFFSET(DSUCV!$B$3,MATCH(Mau27!N117,DSUCV!$C$4:$C$61,)+COUNTIF($N$49:N117,N117)-1,))</f>
        <v>Nguyễn Phú Sơn</v>
      </c>
      <c r="G117" s="393"/>
      <c r="H117" s="394"/>
      <c r="I117" s="384">
        <f ca="1">OFFSET(DSUCV!$Y$3,MATCH(Mau27!F117,DSUCV!$B$4:$B$61,),)</f>
        <v>0.00042496</v>
      </c>
      <c r="J117" s="385"/>
      <c r="K117" s="386" t="e">
        <f ca="1">OFFSET(DSUCV!$Y$3,MATCH(Mau27!F117,DSUCV!$B$4:$B$61,),1)</f>
        <v>#DIV/0!</v>
      </c>
      <c r="L117" s="387"/>
      <c r="M117" s="91"/>
      <c r="N117" s="61">
        <v>9</v>
      </c>
    </row>
    <row r="118" spans="1:14" ht="18.75" customHeight="1">
      <c r="A118" s="330"/>
      <c r="B118" s="326"/>
      <c r="C118" s="326"/>
      <c r="D118" s="326"/>
      <c r="E118" s="327"/>
      <c r="F118" s="392">
        <f ca="1">IF(COUNTIF($N$49:N118,N118)&gt;OFFSET(TTinDV!$A$5,MATCH(Mau27!N118,TTinDV!$A$6:$A$40,),4),"",OFFSET(DSUCV!$B$3,MATCH(Mau27!N118,DSUCV!$C$4:$C$61,)+COUNTIF($N$49:N118,N118)-1,))</f>
      </c>
      <c r="G118" s="393"/>
      <c r="H118" s="394"/>
      <c r="I118" s="384" t="e">
        <f ca="1">OFFSET(DSUCV!$Y$3,MATCH(Mau27!F118,DSUCV!$B$4:$B$61,),)</f>
        <v>#N/A</v>
      </c>
      <c r="J118" s="385"/>
      <c r="K118" s="386" t="e">
        <f ca="1">OFFSET(DSUCV!$Y$3,MATCH(Mau27!F118,DSUCV!$B$4:$B$61,),1)</f>
        <v>#N/A</v>
      </c>
      <c r="L118" s="387"/>
      <c r="M118" s="91"/>
      <c r="N118" s="61">
        <v>9</v>
      </c>
    </row>
    <row r="119" spans="1:14" ht="18.75" customHeight="1">
      <c r="A119" s="330"/>
      <c r="B119" s="326"/>
      <c r="C119" s="326"/>
      <c r="D119" s="326"/>
      <c r="E119" s="327"/>
      <c r="F119" s="392">
        <f ca="1">IF(COUNTIF($N$49:N119,N119)&gt;OFFSET(TTinDV!$A$5,MATCH(Mau27!N119,TTinDV!$A$6:$A$40,),4),"",OFFSET(DSUCV!$B$3,MATCH(Mau27!N119,DSUCV!$C$4:$C$61,)+COUNTIF($N$49:N119,N119)-1,))</f>
      </c>
      <c r="G119" s="393"/>
      <c r="H119" s="394"/>
      <c r="I119" s="384" t="e">
        <f ca="1">OFFSET(DSUCV!$Y$3,MATCH(Mau27!F119,DSUCV!$B$4:$B$61,),)</f>
        <v>#N/A</v>
      </c>
      <c r="J119" s="385"/>
      <c r="K119" s="386" t="e">
        <f ca="1">OFFSET(DSUCV!$Y$3,MATCH(Mau27!F119,DSUCV!$B$4:$B$61,),1)</f>
        <v>#N/A</v>
      </c>
      <c r="L119" s="387"/>
      <c r="M119" s="91"/>
      <c r="N119" s="61">
        <v>9</v>
      </c>
    </row>
    <row r="120" spans="1:14" ht="18.75" customHeight="1">
      <c r="A120" s="378"/>
      <c r="B120" s="379"/>
      <c r="C120" s="379"/>
      <c r="D120" s="379"/>
      <c r="E120" s="380"/>
      <c r="F120" s="392">
        <f ca="1">IF(COUNTIF($N$49:N120,N120)&gt;OFFSET(TTinDV!$A$5,MATCH(Mau27!N120,TTinDV!$A$6:$A$40,),4),"",OFFSET(DSUCV!$B$3,MATCH(Mau27!N120,DSUCV!$C$4:$C$61,)+COUNTIF($N$49:N120,N120)-1,))</f>
      </c>
      <c r="G120" s="393"/>
      <c r="H120" s="394"/>
      <c r="I120" s="384" t="e">
        <f ca="1">OFFSET(DSUCV!$Y$3,MATCH(Mau27!F120,DSUCV!$B$4:$B$61,),)</f>
        <v>#N/A</v>
      </c>
      <c r="J120" s="385"/>
      <c r="K120" s="386" t="e">
        <f ca="1">OFFSET(DSUCV!$Y$3,MATCH(Mau27!F120,DSUCV!$B$4:$B$61,),1)</f>
        <v>#N/A</v>
      </c>
      <c r="L120" s="387"/>
      <c r="M120" s="94"/>
      <c r="N120" s="61">
        <v>9</v>
      </c>
    </row>
    <row r="121" spans="1:13" s="89" customFormat="1" ht="37.5" customHeight="1">
      <c r="A121" s="391" t="s">
        <v>119</v>
      </c>
      <c r="B121" s="391"/>
      <c r="C121" s="391"/>
      <c r="D121" s="391"/>
      <c r="E121" s="391"/>
      <c r="F121" s="391"/>
      <c r="G121" s="391"/>
      <c r="H121" s="391"/>
      <c r="I121" s="391"/>
      <c r="J121" s="391"/>
      <c r="K121" s="391"/>
      <c r="L121" s="391"/>
      <c r="M121" s="391"/>
    </row>
    <row r="122" spans="1:13" ht="48.75" customHeight="1">
      <c r="A122" s="375" t="s">
        <v>107</v>
      </c>
      <c r="B122" s="376"/>
      <c r="C122" s="376"/>
      <c r="D122" s="376"/>
      <c r="E122" s="377"/>
      <c r="F122" s="375" t="s">
        <v>106</v>
      </c>
      <c r="G122" s="376"/>
      <c r="H122" s="377"/>
      <c r="I122" s="375" t="s">
        <v>105</v>
      </c>
      <c r="J122" s="377"/>
      <c r="K122" s="375" t="s">
        <v>104</v>
      </c>
      <c r="L122" s="377"/>
      <c r="M122" s="81" t="s">
        <v>71</v>
      </c>
    </row>
    <row r="123" spans="1:14" ht="18.75" customHeight="1">
      <c r="A123" s="381" t="s">
        <v>118</v>
      </c>
      <c r="B123" s="382"/>
      <c r="C123" s="382"/>
      <c r="D123" s="382"/>
      <c r="E123" s="383"/>
      <c r="F123" s="388" t="str">
        <f ca="1">IF(COUNTIF($N$123:N123,N123)&gt;OFFSET(TTinDV!$A$5,MATCH(Mau27!N123,TTinDV!$A$6:$A$40,),4),"",OFFSET(DSUCV!$B$3,MATCH(Mau27!N123,DSUCV!$C$4:$C$61,)+COUNTIF($N$123:N123,N123)-1,))</f>
        <v>Nguyễn Phi Cường</v>
      </c>
      <c r="G123" s="389"/>
      <c r="H123" s="390"/>
      <c r="I123" s="384">
        <f ca="1">OFFSET(DSUCV!$Y$3,MATCH(Mau27!F123,DSUCV!$B$4:$B$61,),)</f>
        <v>0.00014606</v>
      </c>
      <c r="J123" s="385"/>
      <c r="K123" s="386" t="e">
        <f ca="1">OFFSET(DSUCV!$Y$3,MATCH(Mau27!F123,DSUCV!$B$4:$B$61,),1)</f>
        <v>#DIV/0!</v>
      </c>
      <c r="L123" s="387"/>
      <c r="M123" s="62" t="str">
        <f ca="1">IF(ISNUMBER(OFFSET(DSUCV!$Y$3,MATCH(Mau27!F123,DSUCV!$B$4:$B$61,),3)),"","Không trúng cử")</f>
        <v>Không trúng cử</v>
      </c>
      <c r="N123" s="61">
        <v>1</v>
      </c>
    </row>
    <row r="124" spans="1:14" ht="18.75" customHeight="1">
      <c r="A124" s="330" t="s">
        <v>102</v>
      </c>
      <c r="B124" s="326"/>
      <c r="C124" s="326"/>
      <c r="D124" s="326"/>
      <c r="E124" s="327"/>
      <c r="F124" s="388" t="str">
        <f ca="1">IF(COUNTIF($N$123:N124,N124)&gt;OFFSET(TTinDV!$A$5,MATCH(Mau27!N124,TTinDV!$A$6:$A$40,),4),"",OFFSET(DSUCV!$B$3,MATCH(Mau27!N124,DSUCV!$C$4:$C$61,)+COUNTIF($N$123:N124,N124)-1,))</f>
        <v>Ngô Trung Sơn</v>
      </c>
      <c r="G124" s="389"/>
      <c r="H124" s="390"/>
      <c r="I124" s="384">
        <f ca="1">OFFSET(DSUCV!$Y$3,MATCH(Mau27!F124,DSUCV!$B$4:$B$61,),)</f>
        <v>0.0001299</v>
      </c>
      <c r="J124" s="385"/>
      <c r="K124" s="386" t="e">
        <f ca="1">OFFSET(DSUCV!$Y$3,MATCH(Mau27!F124,DSUCV!$B$4:$B$61,),1)</f>
        <v>#DIV/0!</v>
      </c>
      <c r="L124" s="387"/>
      <c r="M124" s="62" t="str">
        <f ca="1">IF(ISNUMBER(OFFSET(DSUCV!$Y$3,MATCH(Mau27!F124,DSUCV!$B$4:$B$61,),3)),"","Không trúng cử")</f>
        <v>Không trúng cử</v>
      </c>
      <c r="N124" s="61">
        <v>1</v>
      </c>
    </row>
    <row r="125" spans="1:14" ht="18.75" customHeight="1">
      <c r="A125" s="330"/>
      <c r="B125" s="326"/>
      <c r="C125" s="326"/>
      <c r="D125" s="326"/>
      <c r="E125" s="327"/>
      <c r="F125" s="388" t="str">
        <f ca="1">IF(COUNTIF($N$123:N125,N125)&gt;OFFSET(TTinDV!$A$5,MATCH(Mau27!N125,TTinDV!$A$6:$A$40,),4),"",OFFSET(DSUCV!$B$3,MATCH(Mau27!N125,DSUCV!$C$4:$C$61,)+COUNTIF($N$123:N125,N125)-1,))</f>
        <v>Hồ Thị Thiệt</v>
      </c>
      <c r="G125" s="389"/>
      <c r="H125" s="390"/>
      <c r="I125" s="384">
        <f ca="1">OFFSET(DSUCV!$Y$3,MATCH(Mau27!F125,DSUCV!$B$4:$B$61,),)</f>
        <v>0.00012009</v>
      </c>
      <c r="J125" s="385"/>
      <c r="K125" s="386" t="e">
        <f ca="1">OFFSET(DSUCV!$Y$3,MATCH(Mau27!F125,DSUCV!$B$4:$B$61,),1)</f>
        <v>#DIV/0!</v>
      </c>
      <c r="L125" s="387"/>
      <c r="M125" s="62" t="str">
        <f ca="1">IF(ISNUMBER(OFFSET(DSUCV!$Y$3,MATCH(Mau27!F125,DSUCV!$B$4:$B$61,),3)),"","Không trúng cử")</f>
        <v>Không trúng cử</v>
      </c>
      <c r="N125" s="61">
        <v>1</v>
      </c>
    </row>
    <row r="126" spans="1:14" ht="18.75" customHeight="1">
      <c r="A126" s="330"/>
      <c r="B126" s="326"/>
      <c r="C126" s="326"/>
      <c r="D126" s="326"/>
      <c r="E126" s="327"/>
      <c r="F126" s="388">
        <f ca="1">IF(COUNTIF($N$123:N126,N126)&gt;OFFSET(TTinDV!$A$5,MATCH(Mau27!N126,TTinDV!$A$6:$A$40,),4),"",OFFSET(DSUCV!$B$3,MATCH(Mau27!N126,DSUCV!$C$4:$C$61,)+COUNTIF($N$123:N126,N126)-1,))</f>
      </c>
      <c r="G126" s="389"/>
      <c r="H126" s="390"/>
      <c r="I126" s="384" t="e">
        <f ca="1">OFFSET(DSUCV!$Y$3,MATCH(Mau27!F126,DSUCV!$B$4:$B$61,),)</f>
        <v>#N/A</v>
      </c>
      <c r="J126" s="385"/>
      <c r="K126" s="386" t="e">
        <f ca="1">OFFSET(DSUCV!$Y$3,MATCH(Mau27!F126,DSUCV!$B$4:$B$61,),1)</f>
        <v>#N/A</v>
      </c>
      <c r="L126" s="387"/>
      <c r="M126" s="62" t="str">
        <f ca="1">IF(ISNUMBER(OFFSET(DSUCV!$Y$3,MATCH(Mau27!F126,DSUCV!$B$4:$B$61,),3)),"","Không trúng cử")</f>
        <v>Không trúng cử</v>
      </c>
      <c r="N126" s="61">
        <v>1</v>
      </c>
    </row>
    <row r="127" spans="1:14" ht="18.75" customHeight="1">
      <c r="A127" s="330"/>
      <c r="B127" s="326"/>
      <c r="C127" s="326"/>
      <c r="D127" s="326"/>
      <c r="E127" s="327"/>
      <c r="F127" s="388">
        <f ca="1">IF(COUNTIF($N$123:N127,N127)&gt;OFFSET(TTinDV!$A$5,MATCH(Mau27!N127,TTinDV!$A$6:$A$40,),4),"",OFFSET(DSUCV!$B$3,MATCH(Mau27!N127,DSUCV!$C$4:$C$61,)+COUNTIF($N$123:N127,N127)-1,))</f>
      </c>
      <c r="G127" s="389"/>
      <c r="H127" s="390"/>
      <c r="I127" s="384" t="e">
        <f ca="1">OFFSET(DSUCV!$Y$3,MATCH(Mau27!F127,DSUCV!$B$4:$B$61,),)</f>
        <v>#N/A</v>
      </c>
      <c r="J127" s="385"/>
      <c r="K127" s="386" t="e">
        <f ca="1">OFFSET(DSUCV!$Y$3,MATCH(Mau27!F127,DSUCV!$B$4:$B$61,),1)</f>
        <v>#N/A</v>
      </c>
      <c r="L127" s="387"/>
      <c r="M127" s="62" t="str">
        <f ca="1">IF(ISNUMBER(OFFSET(DSUCV!$Y$3,MATCH(Mau27!F127,DSUCV!$B$4:$B$61,),3)),"","Không trúng cử")</f>
        <v>Không trúng cử</v>
      </c>
      <c r="N127" s="61">
        <v>1</v>
      </c>
    </row>
    <row r="128" spans="1:14" ht="18.75" customHeight="1">
      <c r="A128" s="330"/>
      <c r="B128" s="326"/>
      <c r="C128" s="326"/>
      <c r="D128" s="326"/>
      <c r="E128" s="327"/>
      <c r="F128" s="388">
        <f ca="1">IF(COUNTIF($N$123:N128,N128)&gt;OFFSET(TTinDV!$A$5,MATCH(Mau27!N128,TTinDV!$A$6:$A$40,),4),"",OFFSET(DSUCV!$B$3,MATCH(Mau27!N128,DSUCV!$C$4:$C$61,)+COUNTIF($N$123:N128,N128)-1,))</f>
      </c>
      <c r="G128" s="389"/>
      <c r="H128" s="390"/>
      <c r="I128" s="384" t="e">
        <f ca="1">OFFSET(DSUCV!$Y$3,MATCH(Mau27!F128,DSUCV!$B$4:$B$61,),)</f>
        <v>#N/A</v>
      </c>
      <c r="J128" s="385"/>
      <c r="K128" s="386" t="e">
        <f ca="1">OFFSET(DSUCV!$Y$3,MATCH(Mau27!F128,DSUCV!$B$4:$B$61,),1)</f>
        <v>#N/A</v>
      </c>
      <c r="L128" s="387"/>
      <c r="M128" s="62" t="str">
        <f ca="1">IF(ISNUMBER(OFFSET(DSUCV!$Y$3,MATCH(Mau27!F128,DSUCV!$B$4:$B$61,),3)),"","Không trúng cử")</f>
        <v>Không trúng cử</v>
      </c>
      <c r="N128" s="61">
        <v>1</v>
      </c>
    </row>
    <row r="129" spans="1:14" ht="18.75" customHeight="1">
      <c r="A129" s="330"/>
      <c r="B129" s="326"/>
      <c r="C129" s="326"/>
      <c r="D129" s="326"/>
      <c r="E129" s="327"/>
      <c r="F129" s="388">
        <f ca="1">IF(COUNTIF($N$123:N129,N129)&gt;OFFSET(TTinDV!$A$5,MATCH(Mau27!N129,TTinDV!$A$6:$A$40,),4),"",OFFSET(DSUCV!$B$3,MATCH(Mau27!N129,DSUCV!$C$4:$C$61,)+COUNTIF($N$123:N129,N129)-1,))</f>
      </c>
      <c r="G129" s="389"/>
      <c r="H129" s="390"/>
      <c r="I129" s="384" t="e">
        <f ca="1">OFFSET(DSUCV!$Y$3,MATCH(Mau27!F129,DSUCV!$B$4:$B$61,),)</f>
        <v>#N/A</v>
      </c>
      <c r="J129" s="385"/>
      <c r="K129" s="386" t="e">
        <f ca="1">OFFSET(DSUCV!$Y$3,MATCH(Mau27!F129,DSUCV!$B$4:$B$61,),1)</f>
        <v>#N/A</v>
      </c>
      <c r="L129" s="387"/>
      <c r="M129" s="62" t="str">
        <f ca="1">IF(ISNUMBER(OFFSET(DSUCV!$Y$3,MATCH(Mau27!F129,DSUCV!$B$4:$B$61,),3)),"","Không trúng cử")</f>
        <v>Không trúng cử</v>
      </c>
      <c r="N129" s="61">
        <v>1</v>
      </c>
    </row>
    <row r="130" spans="1:14" ht="18.75" customHeight="1">
      <c r="A130" s="378"/>
      <c r="B130" s="379"/>
      <c r="C130" s="379"/>
      <c r="D130" s="379"/>
      <c r="E130" s="380"/>
      <c r="F130" s="388">
        <f ca="1">IF(COUNTIF($N$123:N130,N130)&gt;OFFSET(TTinDV!$A$5,MATCH(Mau27!N130,TTinDV!$A$6:$A$40,),4),"",OFFSET(DSUCV!$B$3,MATCH(Mau27!N130,DSUCV!$C$4:$C$61,)+COUNTIF($N$123:N130,N130)-1,))</f>
      </c>
      <c r="G130" s="389"/>
      <c r="H130" s="390"/>
      <c r="I130" s="384" t="e">
        <f ca="1">OFFSET(DSUCV!$Y$3,MATCH(Mau27!F130,DSUCV!$B$4:$B$61,),)</f>
        <v>#N/A</v>
      </c>
      <c r="J130" s="385"/>
      <c r="K130" s="386" t="e">
        <f ca="1">OFFSET(DSUCV!$Y$3,MATCH(Mau27!F130,DSUCV!$B$4:$B$61,),1)</f>
        <v>#N/A</v>
      </c>
      <c r="L130" s="387"/>
      <c r="M130" s="62" t="str">
        <f ca="1">IF(ISNUMBER(OFFSET(DSUCV!$Y$3,MATCH(Mau27!F130,DSUCV!$B$4:$B$61,),3)),"","Không trúng cử")</f>
        <v>Không trúng cử</v>
      </c>
      <c r="N130" s="61">
        <v>1</v>
      </c>
    </row>
    <row r="131" spans="1:14" ht="18.75" customHeight="1">
      <c r="A131" s="381" t="s">
        <v>117</v>
      </c>
      <c r="B131" s="382"/>
      <c r="C131" s="382"/>
      <c r="D131" s="382"/>
      <c r="E131" s="383"/>
      <c r="F131" s="388" t="str">
        <f ca="1">IF(COUNTIF($N$123:N131,N131)&gt;OFFSET(TTinDV!$A$5,MATCH(Mau27!N131,TTinDV!$A$6:$A$40,),4),"",OFFSET(DSUCV!$B$3,MATCH(Mau27!N131,DSUCV!$C$4:$C$61,)+COUNTIF($N$123:N131,N131)-1,))</f>
        <v>Phan Thành Danh</v>
      </c>
      <c r="G131" s="389"/>
      <c r="H131" s="390"/>
      <c r="I131" s="384">
        <f ca="1">OFFSET(DSUCV!$Y$3,MATCH(Mau27!F131,DSUCV!$B$4:$B$61,),)</f>
        <v>55.00019759</v>
      </c>
      <c r="J131" s="385"/>
      <c r="K131" s="386">
        <f ca="1">OFFSET(DSUCV!$Y$3,MATCH(Mau27!F131,DSUCV!$B$4:$B$61,),1)</f>
        <v>0.9821463855357143</v>
      </c>
      <c r="L131" s="387"/>
      <c r="M131" s="62">
        <f ca="1">IF(ISNUMBER(OFFSET(DSUCV!$Y$3,MATCH(Mau27!F131,DSUCV!$B$4:$B$61,),3)),"","Không trúng cử")</f>
      </c>
      <c r="N131" s="61">
        <v>2</v>
      </c>
    </row>
    <row r="132" spans="1:14" ht="18.75" customHeight="1">
      <c r="A132" s="330" t="s">
        <v>102</v>
      </c>
      <c r="B132" s="326"/>
      <c r="C132" s="326"/>
      <c r="D132" s="326"/>
      <c r="E132" s="327"/>
      <c r="F132" s="388" t="str">
        <f ca="1">IF(COUNTIF($N$123:N132,N132)&gt;OFFSET(TTinDV!$A$5,MATCH(Mau27!N132,TTinDV!$A$6:$A$40,),4),"",OFFSET(DSUCV!$B$3,MATCH(Mau27!N132,DSUCV!$C$4:$C$61,)+COUNTIF($N$123:N132,N132)-1,))</f>
        <v>Trần Văn Đông</v>
      </c>
      <c r="G132" s="389"/>
      <c r="H132" s="390"/>
      <c r="I132" s="384">
        <f ca="1">OFFSET(DSUCV!$Y$3,MATCH(Mau27!F132,DSUCV!$B$4:$B$61,),)</f>
        <v>54.00017111</v>
      </c>
      <c r="J132" s="385"/>
      <c r="K132" s="386">
        <f ca="1">OFFSET(DSUCV!$Y$3,MATCH(Mau27!F132,DSUCV!$B$4:$B$61,),1)</f>
        <v>0.9642887698214285</v>
      </c>
      <c r="L132" s="387"/>
      <c r="M132" s="62">
        <f ca="1">IF(ISNUMBER(OFFSET(DSUCV!$Y$3,MATCH(Mau27!F132,DSUCV!$B$4:$B$61,),3)),"","Không trúng cử")</f>
      </c>
      <c r="N132" s="61">
        <v>2</v>
      </c>
    </row>
    <row r="133" spans="1:14" ht="18.75" customHeight="1">
      <c r="A133" s="330"/>
      <c r="B133" s="326"/>
      <c r="C133" s="326"/>
      <c r="D133" s="326"/>
      <c r="E133" s="327"/>
      <c r="F133" s="388" t="str">
        <f ca="1">IF(COUNTIF($N$123:N133,N133)&gt;OFFSET(TTinDV!$A$5,MATCH(Mau27!N133,TTinDV!$A$6:$A$40,),4),"",OFFSET(DSUCV!$B$3,MATCH(Mau27!N133,DSUCV!$C$4:$C$61,)+COUNTIF($N$123:N133,N133)-1,))</f>
        <v>Nguyễn Thị Thúy Hằng</v>
      </c>
      <c r="G133" s="389"/>
      <c r="H133" s="390"/>
      <c r="I133" s="384">
        <f ca="1">OFFSET(DSUCV!$Y$3,MATCH(Mau27!F133,DSUCV!$B$4:$B$61,),)</f>
        <v>50.00013001</v>
      </c>
      <c r="J133" s="385"/>
      <c r="K133" s="386">
        <f ca="1">OFFSET(DSUCV!$Y$3,MATCH(Mau27!F133,DSUCV!$B$4:$B$61,),1)</f>
        <v>0.8928594644642857</v>
      </c>
      <c r="L133" s="387"/>
      <c r="M133" s="62">
        <f ca="1">IF(ISNUMBER(OFFSET(DSUCV!$Y$3,MATCH(Mau27!F133,DSUCV!$B$4:$B$61,),3)),"","Không trúng cử")</f>
      </c>
      <c r="N133" s="61">
        <v>2</v>
      </c>
    </row>
    <row r="134" spans="1:14" ht="18.75" customHeight="1">
      <c r="A134" s="330"/>
      <c r="B134" s="326"/>
      <c r="C134" s="326"/>
      <c r="D134" s="326"/>
      <c r="E134" s="327"/>
      <c r="F134" s="388" t="str">
        <f ca="1">IF(COUNTIF($N$123:N134,N134)&gt;OFFSET(TTinDV!$A$5,MATCH(Mau27!N134,TTinDV!$A$6:$A$40,),4),"",OFFSET(DSUCV!$B$3,MATCH(Mau27!N134,DSUCV!$C$4:$C$61,)+COUNTIF($N$123:N134,N134)-1,))</f>
        <v>Nguyễn Đăng Thái</v>
      </c>
      <c r="G134" s="389"/>
      <c r="H134" s="390"/>
      <c r="I134" s="384">
        <f ca="1">OFFSET(DSUCV!$Y$3,MATCH(Mau27!F134,DSUCV!$B$4:$B$61,),)</f>
        <v>35.00020886</v>
      </c>
      <c r="J134" s="385"/>
      <c r="K134" s="386">
        <f ca="1">OFFSET(DSUCV!$Y$3,MATCH(Mau27!F134,DSUCV!$B$4:$B$61,),1)</f>
        <v>0.6250037296428571</v>
      </c>
      <c r="L134" s="387"/>
      <c r="M134" s="62">
        <f ca="1">IF(ISNUMBER(OFFSET(DSUCV!$Y$3,MATCH(Mau27!F134,DSUCV!$B$4:$B$61,),3)),"","Không trúng cử")</f>
      </c>
      <c r="N134" s="61">
        <v>2</v>
      </c>
    </row>
    <row r="135" spans="1:14" ht="18.75" customHeight="1">
      <c r="A135" s="330"/>
      <c r="B135" s="326"/>
      <c r="C135" s="326"/>
      <c r="D135" s="326"/>
      <c r="E135" s="327"/>
      <c r="F135" s="388" t="str">
        <f ca="1">IF(COUNTIF($N$123:N135,N135)&gt;OFFSET(TTinDV!$A$5,MATCH(Mau27!N135,TTinDV!$A$6:$A$40,),4),"",OFFSET(DSUCV!$B$3,MATCH(Mau27!N135,DSUCV!$C$4:$C$61,)+COUNTIF($N$123:N135,N135)-1,))</f>
        <v>Trần Thị Thương</v>
      </c>
      <c r="G135" s="389"/>
      <c r="H135" s="390"/>
      <c r="I135" s="384">
        <f ca="1">OFFSET(DSUCV!$Y$3,MATCH(Mau27!F135,DSUCV!$B$4:$B$61,),)</f>
        <v>21.00020062</v>
      </c>
      <c r="J135" s="385"/>
      <c r="K135" s="386">
        <f ca="1">OFFSET(DSUCV!$Y$3,MATCH(Mau27!F135,DSUCV!$B$4:$B$61,),1)</f>
        <v>0.37500358250000004</v>
      </c>
      <c r="L135" s="387"/>
      <c r="M135" s="62" t="str">
        <f ca="1">IF(ISNUMBER(OFFSET(DSUCV!$Y$3,MATCH(Mau27!F135,DSUCV!$B$4:$B$61,),3)),"","Không trúng cử")</f>
        <v>Không trúng cử</v>
      </c>
      <c r="N135" s="61">
        <v>2</v>
      </c>
    </row>
    <row r="136" spans="1:14" ht="18.75" customHeight="1">
      <c r="A136" s="330"/>
      <c r="B136" s="326"/>
      <c r="C136" s="326"/>
      <c r="D136" s="326"/>
      <c r="E136" s="327"/>
      <c r="F136" s="388" t="str">
        <f ca="1">IF(COUNTIF($N$123:N136,N136)&gt;OFFSET(TTinDV!$A$5,MATCH(Mau27!N136,TTinDV!$A$6:$A$40,),4),"",OFFSET(DSUCV!$B$3,MATCH(Mau27!N136,DSUCV!$C$4:$C$61,)+COUNTIF($N$123:N136,N136)-1,))</f>
        <v>Hồ Văn Toàn (Pã Lãng)</v>
      </c>
      <c r="G136" s="389"/>
      <c r="H136" s="390"/>
      <c r="I136" s="384">
        <f ca="1">OFFSET(DSUCV!$Y$3,MATCH(Mau27!F136,DSUCV!$B$4:$B$61,),)</f>
        <v>7.00016742</v>
      </c>
      <c r="J136" s="385"/>
      <c r="K136" s="386">
        <f ca="1">OFFSET(DSUCV!$Y$3,MATCH(Mau27!F136,DSUCV!$B$4:$B$61,),1)</f>
        <v>0.12500298964285714</v>
      </c>
      <c r="L136" s="387"/>
      <c r="M136" s="62" t="str">
        <f ca="1">IF(ISNUMBER(OFFSET(DSUCV!$Y$3,MATCH(Mau27!F136,DSUCV!$B$4:$B$61,),3)),"","Không trúng cử")</f>
        <v>Không trúng cử</v>
      </c>
      <c r="N136" s="61">
        <v>2</v>
      </c>
    </row>
    <row r="137" spans="1:14" ht="18.75" customHeight="1">
      <c r="A137" s="330"/>
      <c r="B137" s="326"/>
      <c r="C137" s="326"/>
      <c r="D137" s="326"/>
      <c r="E137" s="327"/>
      <c r="F137" s="388" t="str">
        <f ca="1">IF(COUNTIF($N$123:N137,N137)&gt;OFFSET(TTinDV!$A$5,MATCH(Mau27!N137,TTinDV!$A$6:$A$40,),4),"",OFFSET(DSUCV!$B$3,MATCH(Mau27!N137,DSUCV!$C$4:$C$61,)+COUNTIF($N$123:N137,N137)-1,))</f>
        <v>Hồ Văn Vinh</v>
      </c>
      <c r="G137" s="389"/>
      <c r="H137" s="390"/>
      <c r="I137" s="384">
        <f ca="1">OFFSET(DSUCV!$Y$3,MATCH(Mau27!F137,DSUCV!$B$4:$B$61,),)</f>
        <v>2.00021548</v>
      </c>
      <c r="J137" s="385"/>
      <c r="K137" s="386">
        <f ca="1">OFFSET(DSUCV!$Y$3,MATCH(Mau27!F137,DSUCV!$B$4:$B$61,),1)</f>
        <v>0.03571813357142857</v>
      </c>
      <c r="L137" s="387"/>
      <c r="M137" s="62" t="str">
        <f ca="1">IF(ISNUMBER(OFFSET(DSUCV!$Y$3,MATCH(Mau27!F137,DSUCV!$B$4:$B$61,),3)),"","Không trúng cử")</f>
        <v>Không trúng cử</v>
      </c>
      <c r="N137" s="61">
        <v>2</v>
      </c>
    </row>
    <row r="138" spans="1:14" ht="18.75" customHeight="1">
      <c r="A138" s="378"/>
      <c r="B138" s="379"/>
      <c r="C138" s="379"/>
      <c r="D138" s="379"/>
      <c r="E138" s="380"/>
      <c r="F138" s="388">
        <f ca="1">IF(COUNTIF($N$123:N138,N138)&gt;OFFSET(TTinDV!$A$5,MATCH(Mau27!N138,TTinDV!$A$6:$A$40,),4),"",OFFSET(DSUCV!$B$3,MATCH(Mau27!N138,DSUCV!$C$4:$C$61,)+COUNTIF($N$123:N138,N138)-1,))</f>
      </c>
      <c r="G138" s="389"/>
      <c r="H138" s="390"/>
      <c r="I138" s="384" t="e">
        <f ca="1">OFFSET(DSUCV!$Y$3,MATCH(Mau27!F138,DSUCV!$B$4:$B$61,),)</f>
        <v>#N/A</v>
      </c>
      <c r="J138" s="385"/>
      <c r="K138" s="386" t="e">
        <f ca="1">OFFSET(DSUCV!$Y$3,MATCH(Mau27!F138,DSUCV!$B$4:$B$61,),1)</f>
        <v>#N/A</v>
      </c>
      <c r="L138" s="387"/>
      <c r="M138" s="62" t="str">
        <f ca="1">IF(ISNUMBER(OFFSET(DSUCV!$Y$3,MATCH(Mau27!F138,DSUCV!$B$4:$B$61,),3)),"","Không trúng cử")</f>
        <v>Không trúng cử</v>
      </c>
      <c r="N138" s="61">
        <v>2</v>
      </c>
    </row>
    <row r="139" spans="1:14" ht="18.75" customHeight="1">
      <c r="A139" s="381" t="s">
        <v>116</v>
      </c>
      <c r="B139" s="382"/>
      <c r="C139" s="382"/>
      <c r="D139" s="382"/>
      <c r="E139" s="383"/>
      <c r="F139" s="388" t="str">
        <f ca="1">IF(COUNTIF($N$123:N139,N139)&gt;OFFSET(TTinDV!$A$5,MATCH(Mau27!N139,TTinDV!$A$6:$A$40,),4),"",OFFSET(DSUCV!$B$3,MATCH(Mau27!N139,DSUCV!$C$4:$C$61,)+COUNTIF($N$123:N139,N139)-1,))</f>
        <v>Hồ Văn Giang</v>
      </c>
      <c r="G139" s="389"/>
      <c r="H139" s="390"/>
      <c r="I139" s="384">
        <f ca="1">OFFSET(DSUCV!$Y$3,MATCH(Mau27!F139,DSUCV!$B$4:$B$61,),)</f>
        <v>0.00042496</v>
      </c>
      <c r="J139" s="385"/>
      <c r="K139" s="386" t="e">
        <f ca="1">OFFSET(DSUCV!$Y$3,MATCH(Mau27!F139,DSUCV!$B$4:$B$61,),1)</f>
        <v>#DIV/0!</v>
      </c>
      <c r="L139" s="387"/>
      <c r="M139" s="62" t="str">
        <f ca="1">IF(ISNUMBER(OFFSET(DSUCV!$Y$3,MATCH(Mau27!F139,DSUCV!$B$4:$B$61,),3)),"","Không trúng cử")</f>
        <v>Không trúng cử</v>
      </c>
      <c r="N139" s="61">
        <v>3</v>
      </c>
    </row>
    <row r="140" spans="1:14" ht="18.75" customHeight="1">
      <c r="A140" s="330" t="s">
        <v>102</v>
      </c>
      <c r="B140" s="326"/>
      <c r="C140" s="326"/>
      <c r="D140" s="326"/>
      <c r="E140" s="327"/>
      <c r="F140" s="388" t="str">
        <f ca="1">IF(COUNTIF($N$123:N140,N140)&gt;OFFSET(TTinDV!$A$5,MATCH(Mau27!N140,TTinDV!$A$6:$A$40,),4),"",OFFSET(DSUCV!$B$3,MATCH(Mau27!N140,DSUCV!$C$4:$C$61,)+COUNTIF($N$123:N140,N140)-1,))</f>
        <v>Nguyễn Thị Phương Mai</v>
      </c>
      <c r="G140" s="389"/>
      <c r="H140" s="390"/>
      <c r="I140" s="384">
        <f ca="1">OFFSET(DSUCV!$Y$3,MATCH(Mau27!F140,DSUCV!$B$4:$B$61,),)</f>
        <v>0.00042496</v>
      </c>
      <c r="J140" s="385"/>
      <c r="K140" s="386" t="e">
        <f ca="1">OFFSET(DSUCV!$Y$3,MATCH(Mau27!F140,DSUCV!$B$4:$B$61,),1)</f>
        <v>#DIV/0!</v>
      </c>
      <c r="L140" s="387"/>
      <c r="M140" s="62" t="str">
        <f ca="1">IF(ISNUMBER(OFFSET(DSUCV!$Y$3,MATCH(Mau27!F140,DSUCV!$B$4:$B$61,),3)),"","Không trúng cử")</f>
        <v>Không trúng cử</v>
      </c>
      <c r="N140" s="61">
        <v>3</v>
      </c>
    </row>
    <row r="141" spans="1:14" ht="18.75" customHeight="1">
      <c r="A141" s="330"/>
      <c r="B141" s="326"/>
      <c r="C141" s="326"/>
      <c r="D141" s="326"/>
      <c r="E141" s="327"/>
      <c r="F141" s="388" t="str">
        <f ca="1">IF(COUNTIF($N$123:N141,N141)&gt;OFFSET(TTinDV!$A$5,MATCH(Mau27!N141,TTinDV!$A$6:$A$40,),4),"",OFFSET(DSUCV!$B$3,MATCH(Mau27!N141,DSUCV!$C$4:$C$61,)+COUNTIF($N$123:N141,N141)-1,))</f>
        <v>Lê Thị Hội (Pỉ Nguyên)</v>
      </c>
      <c r="G141" s="389"/>
      <c r="H141" s="390"/>
      <c r="I141" s="384">
        <f ca="1">OFFSET(DSUCV!$Y$3,MATCH(Mau27!F141,DSUCV!$B$4:$B$61,),)</f>
        <v>0.00042496</v>
      </c>
      <c r="J141" s="385"/>
      <c r="K141" s="386" t="e">
        <f ca="1">OFFSET(DSUCV!$Y$3,MATCH(Mau27!F141,DSUCV!$B$4:$B$61,),1)</f>
        <v>#DIV/0!</v>
      </c>
      <c r="L141" s="387"/>
      <c r="M141" s="62" t="str">
        <f ca="1">IF(ISNUMBER(OFFSET(DSUCV!$Y$3,MATCH(Mau27!F141,DSUCV!$B$4:$B$61,),3)),"","Không trúng cử")</f>
        <v>Không trúng cử</v>
      </c>
      <c r="N141" s="61">
        <v>3</v>
      </c>
    </row>
    <row r="142" spans="1:14" ht="18.75" customHeight="1">
      <c r="A142" s="330"/>
      <c r="B142" s="326"/>
      <c r="C142" s="326"/>
      <c r="D142" s="326"/>
      <c r="E142" s="327"/>
      <c r="F142" s="388" t="str">
        <f ca="1">IF(COUNTIF($N$123:N142,N142)&gt;OFFSET(TTinDV!$A$5,MATCH(Mau27!N142,TTinDV!$A$6:$A$40,),4),"",OFFSET(DSUCV!$B$3,MATCH(Mau27!N142,DSUCV!$C$4:$C$61,)+COUNTIF($N$123:N142,N142)-1,))</f>
        <v>Nguyễn Đình Thi</v>
      </c>
      <c r="G142" s="389"/>
      <c r="H142" s="390"/>
      <c r="I142" s="384">
        <f ca="1">OFFSET(DSUCV!$Y$3,MATCH(Mau27!F142,DSUCV!$B$4:$B$61,),)</f>
        <v>0.00042496</v>
      </c>
      <c r="J142" s="385"/>
      <c r="K142" s="386" t="e">
        <f ca="1">OFFSET(DSUCV!$Y$3,MATCH(Mau27!F142,DSUCV!$B$4:$B$61,),1)</f>
        <v>#DIV/0!</v>
      </c>
      <c r="L142" s="387"/>
      <c r="M142" s="62" t="str">
        <f ca="1">IF(ISNUMBER(OFFSET(DSUCV!$Y$3,MATCH(Mau27!F142,DSUCV!$B$4:$B$61,),3)),"","Không trúng cử")</f>
        <v>Không trúng cử</v>
      </c>
      <c r="N142" s="61">
        <v>3</v>
      </c>
    </row>
    <row r="143" spans="1:14" ht="18.75" customHeight="1">
      <c r="A143" s="330"/>
      <c r="B143" s="326"/>
      <c r="C143" s="326"/>
      <c r="D143" s="326"/>
      <c r="E143" s="327"/>
      <c r="F143" s="388" t="str">
        <f ca="1">IF(COUNTIF($N$123:N143,N143)&gt;OFFSET(TTinDV!$A$5,MATCH(Mau27!N143,TTinDV!$A$6:$A$40,),4),"",OFFSET(DSUCV!$B$3,MATCH(Mau27!N143,DSUCV!$C$4:$C$61,)+COUNTIF($N$123:N143,N143)-1,))</f>
        <v>Trần Đức Trung</v>
      </c>
      <c r="G143" s="389"/>
      <c r="H143" s="390"/>
      <c r="I143" s="384">
        <f ca="1">OFFSET(DSUCV!$Y$3,MATCH(Mau27!F143,DSUCV!$B$4:$B$61,),)</f>
        <v>0.00042496</v>
      </c>
      <c r="J143" s="385"/>
      <c r="K143" s="386" t="e">
        <f ca="1">OFFSET(DSUCV!$Y$3,MATCH(Mau27!F143,DSUCV!$B$4:$B$61,),1)</f>
        <v>#DIV/0!</v>
      </c>
      <c r="L143" s="387"/>
      <c r="M143" s="62" t="str">
        <f ca="1">IF(ISNUMBER(OFFSET(DSUCV!$Y$3,MATCH(Mau27!F143,DSUCV!$B$4:$B$61,),3)),"","Không trúng cử")</f>
        <v>Không trúng cử</v>
      </c>
      <c r="N143" s="61">
        <v>3</v>
      </c>
    </row>
    <row r="144" spans="1:14" ht="18.75" customHeight="1">
      <c r="A144" s="330"/>
      <c r="B144" s="326"/>
      <c r="C144" s="326"/>
      <c r="D144" s="326"/>
      <c r="E144" s="327"/>
      <c r="F144" s="388" t="str">
        <f ca="1">IF(COUNTIF($N$123:N144,N144)&gt;OFFSET(TTinDV!$A$5,MATCH(Mau27!N144,TTinDV!$A$6:$A$40,),4),"",OFFSET(DSUCV!$B$3,MATCH(Mau27!N144,DSUCV!$C$4:$C$61,)+COUNTIF($N$123:N144,N144)-1,))</f>
        <v>Hồ Thị Tư</v>
      </c>
      <c r="G144" s="389"/>
      <c r="H144" s="390"/>
      <c r="I144" s="384">
        <f ca="1">OFFSET(DSUCV!$Y$3,MATCH(Mau27!F144,DSUCV!$B$4:$B$61,),)</f>
        <v>0.00042496</v>
      </c>
      <c r="J144" s="385"/>
      <c r="K144" s="386" t="e">
        <f ca="1">OFFSET(DSUCV!$Y$3,MATCH(Mau27!F144,DSUCV!$B$4:$B$61,),1)</f>
        <v>#DIV/0!</v>
      </c>
      <c r="L144" s="387"/>
      <c r="M144" s="62" t="str">
        <f ca="1">IF(ISNUMBER(OFFSET(DSUCV!$Y$3,MATCH(Mau27!F144,DSUCV!$B$4:$B$61,),3)),"","Không trúng cử")</f>
        <v>Không trúng cử</v>
      </c>
      <c r="N144" s="61">
        <v>3</v>
      </c>
    </row>
    <row r="145" spans="1:14" ht="18.75" customHeight="1">
      <c r="A145" s="330"/>
      <c r="B145" s="326"/>
      <c r="C145" s="326"/>
      <c r="D145" s="326"/>
      <c r="E145" s="327"/>
      <c r="F145" s="388" t="str">
        <f ca="1">IF(COUNTIF($N$123:N145,N145)&gt;OFFSET(TTinDV!$A$5,MATCH(Mau27!N145,TTinDV!$A$6:$A$40,),4),"",OFFSET(DSUCV!$B$3,MATCH(Mau27!N145,DSUCV!$C$4:$C$61,)+COUNTIF($N$123:N145,N145)-1,))</f>
        <v>Phạm Huy Văn</v>
      </c>
      <c r="G145" s="389"/>
      <c r="H145" s="390"/>
      <c r="I145" s="384">
        <f ca="1">OFFSET(DSUCV!$Y$3,MATCH(Mau27!F145,DSUCV!$B$4:$B$61,),)</f>
        <v>0.00042496</v>
      </c>
      <c r="J145" s="385"/>
      <c r="K145" s="386" t="e">
        <f ca="1">OFFSET(DSUCV!$Y$3,MATCH(Mau27!F145,DSUCV!$B$4:$B$61,),1)</f>
        <v>#DIV/0!</v>
      </c>
      <c r="L145" s="387"/>
      <c r="M145" s="62" t="str">
        <f ca="1">IF(ISNUMBER(OFFSET(DSUCV!$Y$3,MATCH(Mau27!F145,DSUCV!$B$4:$B$61,),3)),"","Không trúng cử")</f>
        <v>Không trúng cử</v>
      </c>
      <c r="N145" s="61">
        <v>3</v>
      </c>
    </row>
    <row r="146" spans="1:14" ht="18.75" customHeight="1">
      <c r="A146" s="378"/>
      <c r="B146" s="379"/>
      <c r="C146" s="379"/>
      <c r="D146" s="379"/>
      <c r="E146" s="380"/>
      <c r="F146" s="388">
        <f ca="1">IF(COUNTIF($N$123:N146,N146)&gt;OFFSET(TTinDV!$A$5,MATCH(Mau27!N146,TTinDV!$A$6:$A$40,),4),"",OFFSET(DSUCV!$B$3,MATCH(Mau27!N146,DSUCV!$C$4:$C$61,)+COUNTIF($N$123:N146,N146)-1,))</f>
      </c>
      <c r="G146" s="389"/>
      <c r="H146" s="390"/>
      <c r="I146" s="384" t="e">
        <f ca="1">OFFSET(DSUCV!$Y$3,MATCH(Mau27!F146,DSUCV!$B$4:$B$61,),)</f>
        <v>#N/A</v>
      </c>
      <c r="J146" s="385"/>
      <c r="K146" s="386" t="e">
        <f ca="1">OFFSET(DSUCV!$Y$3,MATCH(Mau27!F146,DSUCV!$B$4:$B$61,),1)</f>
        <v>#N/A</v>
      </c>
      <c r="L146" s="387"/>
      <c r="M146" s="62" t="str">
        <f ca="1">IF(ISNUMBER(OFFSET(DSUCV!$Y$3,MATCH(Mau27!F146,DSUCV!$B$4:$B$61,),3)),"","Không trúng cử")</f>
        <v>Không trúng cử</v>
      </c>
      <c r="N146" s="61">
        <v>3</v>
      </c>
    </row>
    <row r="147" spans="1:14" ht="18.75" customHeight="1">
      <c r="A147" s="381" t="s">
        <v>115</v>
      </c>
      <c r="B147" s="382"/>
      <c r="C147" s="382"/>
      <c r="D147" s="382"/>
      <c r="E147" s="383"/>
      <c r="F147" s="388" t="str">
        <f ca="1">IF(COUNTIF($N$123:N147,N147)&gt;OFFSET(TTinDV!$A$5,MATCH(Mau27!N147,TTinDV!$A$6:$A$40,),4),"",OFFSET(DSUCV!$B$3,MATCH(Mau27!N147,DSUCV!$C$4:$C$61,)+COUNTIF($N$123:N147,N147)-1,))</f>
        <v>Trần Thị Dạn</v>
      </c>
      <c r="G147" s="389"/>
      <c r="H147" s="390"/>
      <c r="I147" s="384">
        <f ca="1">OFFSET(DSUCV!$Y$3,MATCH(Mau27!F147,DSUCV!$B$4:$B$61,),)</f>
        <v>0.00042496</v>
      </c>
      <c r="J147" s="385"/>
      <c r="K147" s="386" t="e">
        <f ca="1">OFFSET(DSUCV!$Y$3,MATCH(Mau27!F147,DSUCV!$B$4:$B$61,),1)</f>
        <v>#DIV/0!</v>
      </c>
      <c r="L147" s="387"/>
      <c r="M147" s="62" t="str">
        <f ca="1">IF(ISNUMBER(OFFSET(DSUCV!$Y$3,MATCH(Mau27!F147,DSUCV!$B$4:$B$61,),3)),"","Không trúng cử")</f>
        <v>Không trúng cử</v>
      </c>
      <c r="N147" s="61">
        <v>4</v>
      </c>
    </row>
    <row r="148" spans="1:14" ht="18.75" customHeight="1">
      <c r="A148" s="330" t="s">
        <v>102</v>
      </c>
      <c r="B148" s="326"/>
      <c r="C148" s="326"/>
      <c r="D148" s="326"/>
      <c r="E148" s="327"/>
      <c r="F148" s="388" t="str">
        <f ca="1">IF(COUNTIF($N$123:N148,N148)&gt;OFFSET(TTinDV!$A$5,MATCH(Mau27!N148,TTinDV!$A$6:$A$40,),4),"",OFFSET(DSUCV!$B$3,MATCH(Mau27!N148,DSUCV!$C$4:$C$61,)+COUNTIF($N$123:N148,N148)-1,))</f>
        <v>Nguyễn Ngọc Khoa</v>
      </c>
      <c r="G148" s="389"/>
      <c r="H148" s="390"/>
      <c r="I148" s="384">
        <f ca="1">OFFSET(DSUCV!$Y$3,MATCH(Mau27!F148,DSUCV!$B$4:$B$61,),)</f>
        <v>0.00042496</v>
      </c>
      <c r="J148" s="385"/>
      <c r="K148" s="386" t="e">
        <f ca="1">OFFSET(DSUCV!$Y$3,MATCH(Mau27!F148,DSUCV!$B$4:$B$61,),1)</f>
        <v>#DIV/0!</v>
      </c>
      <c r="L148" s="387"/>
      <c r="M148" s="62" t="str">
        <f ca="1">IF(ISNUMBER(OFFSET(DSUCV!$Y$3,MATCH(Mau27!F148,DSUCV!$B$4:$B$61,),3)),"","Không trúng cử")</f>
        <v>Không trúng cử</v>
      </c>
      <c r="N148" s="61">
        <v>4</v>
      </c>
    </row>
    <row r="149" spans="1:14" ht="18.75" customHeight="1">
      <c r="A149" s="330"/>
      <c r="B149" s="326"/>
      <c r="C149" s="326"/>
      <c r="D149" s="326"/>
      <c r="E149" s="327"/>
      <c r="F149" s="388" t="str">
        <f ca="1">IF(COUNTIF($N$123:N149,N149)&gt;OFFSET(TTinDV!$A$5,MATCH(Mau27!N149,TTinDV!$A$6:$A$40,),4),"",OFFSET(DSUCV!$B$3,MATCH(Mau27!N149,DSUCV!$C$4:$C$61,)+COUNTIF($N$123:N149,N149)-1,))</f>
        <v>Lê Văn Minh</v>
      </c>
      <c r="G149" s="389"/>
      <c r="H149" s="390"/>
      <c r="I149" s="384">
        <f ca="1">OFFSET(DSUCV!$Y$3,MATCH(Mau27!F149,DSUCV!$B$4:$B$61,),)</f>
        <v>0.00042496</v>
      </c>
      <c r="J149" s="385"/>
      <c r="K149" s="386" t="e">
        <f ca="1">OFFSET(DSUCV!$Y$3,MATCH(Mau27!F149,DSUCV!$B$4:$B$61,),1)</f>
        <v>#DIV/0!</v>
      </c>
      <c r="L149" s="387"/>
      <c r="M149" s="62" t="str">
        <f ca="1">IF(ISNUMBER(OFFSET(DSUCV!$Y$3,MATCH(Mau27!F149,DSUCV!$B$4:$B$61,),3)),"","Không trúng cử")</f>
        <v>Không trúng cử</v>
      </c>
      <c r="N149" s="61">
        <v>4</v>
      </c>
    </row>
    <row r="150" spans="1:14" ht="18.75" customHeight="1">
      <c r="A150" s="330"/>
      <c r="B150" s="326"/>
      <c r="C150" s="326"/>
      <c r="D150" s="326"/>
      <c r="E150" s="327"/>
      <c r="F150" s="388" t="str">
        <f ca="1">IF(COUNTIF($N$123:N150,N150)&gt;OFFSET(TTinDV!$A$5,MATCH(Mau27!N150,TTinDV!$A$6:$A$40,),4),"",OFFSET(DSUCV!$B$3,MATCH(Mau27!N150,DSUCV!$C$4:$C$61,)+COUNTIF($N$123:N150,N150)-1,))</f>
        <v>Nguyễn Hoài Nam</v>
      </c>
      <c r="G150" s="389"/>
      <c r="H150" s="390"/>
      <c r="I150" s="384">
        <f ca="1">OFFSET(DSUCV!$Y$3,MATCH(Mau27!F150,DSUCV!$B$4:$B$61,),)</f>
        <v>0.00042496</v>
      </c>
      <c r="J150" s="385"/>
      <c r="K150" s="386" t="e">
        <f ca="1">OFFSET(DSUCV!$Y$3,MATCH(Mau27!F150,DSUCV!$B$4:$B$61,),1)</f>
        <v>#DIV/0!</v>
      </c>
      <c r="L150" s="387"/>
      <c r="M150" s="62" t="str">
        <f ca="1">IF(ISNUMBER(OFFSET(DSUCV!$Y$3,MATCH(Mau27!F150,DSUCV!$B$4:$B$61,),3)),"","Không trúng cử")</f>
        <v>Không trúng cử</v>
      </c>
      <c r="N150" s="61">
        <v>4</v>
      </c>
    </row>
    <row r="151" spans="1:14" ht="18.75" customHeight="1">
      <c r="A151" s="330"/>
      <c r="B151" s="326"/>
      <c r="C151" s="326"/>
      <c r="D151" s="326"/>
      <c r="E151" s="327"/>
      <c r="F151" s="388" t="str">
        <f ca="1">IF(COUNTIF($N$123:N151,N151)&gt;OFFSET(TTinDV!$A$5,MATCH(Mau27!N151,TTinDV!$A$6:$A$40,),4),"",OFFSET(DSUCV!$B$3,MATCH(Mau27!N151,DSUCV!$C$4:$C$61,)+COUNTIF($N$123:N151,N151)-1,))</f>
        <v>Lê Quang Thuận</v>
      </c>
      <c r="G151" s="389"/>
      <c r="H151" s="390"/>
      <c r="I151" s="384">
        <f ca="1">OFFSET(DSUCV!$Y$3,MATCH(Mau27!F151,DSUCV!$B$4:$B$61,),)</f>
        <v>0.00042496</v>
      </c>
      <c r="J151" s="385"/>
      <c r="K151" s="386" t="e">
        <f ca="1">OFFSET(DSUCV!$Y$3,MATCH(Mau27!F151,DSUCV!$B$4:$B$61,),1)</f>
        <v>#DIV/0!</v>
      </c>
      <c r="L151" s="387"/>
      <c r="M151" s="62" t="str">
        <f ca="1">IF(ISNUMBER(OFFSET(DSUCV!$Y$3,MATCH(Mau27!F151,DSUCV!$B$4:$B$61,),3)),"","Không trúng cử")</f>
        <v>Không trúng cử</v>
      </c>
      <c r="N151" s="61">
        <v>4</v>
      </c>
    </row>
    <row r="152" spans="1:14" ht="18.75" customHeight="1">
      <c r="A152" s="330"/>
      <c r="B152" s="326"/>
      <c r="C152" s="326"/>
      <c r="D152" s="326"/>
      <c r="E152" s="327"/>
      <c r="F152" s="388" t="str">
        <f ca="1">IF(COUNTIF($N$123:N152,N152)&gt;OFFSET(TTinDV!$A$5,MATCH(Mau27!N152,TTinDV!$A$6:$A$40,),4),"",OFFSET(DSUCV!$B$3,MATCH(Mau27!N152,DSUCV!$C$4:$C$61,)+COUNTIF($N$123:N152,N152)-1,))</f>
        <v>Hồ Thị Thanh Thủy</v>
      </c>
      <c r="G152" s="389"/>
      <c r="H152" s="390"/>
      <c r="I152" s="384">
        <f ca="1">OFFSET(DSUCV!$Y$3,MATCH(Mau27!F152,DSUCV!$B$4:$B$61,),)</f>
        <v>0.00042496</v>
      </c>
      <c r="J152" s="385"/>
      <c r="K152" s="386" t="e">
        <f ca="1">OFFSET(DSUCV!$Y$3,MATCH(Mau27!F152,DSUCV!$B$4:$B$61,),1)</f>
        <v>#DIV/0!</v>
      </c>
      <c r="L152" s="387"/>
      <c r="M152" s="62" t="str">
        <f ca="1">IF(ISNUMBER(OFFSET(DSUCV!$Y$3,MATCH(Mau27!F152,DSUCV!$B$4:$B$61,),3)),"","Không trúng cử")</f>
        <v>Không trúng cử</v>
      </c>
      <c r="N152" s="61">
        <v>4</v>
      </c>
    </row>
    <row r="153" spans="1:14" ht="18.75" customHeight="1">
      <c r="A153" s="330"/>
      <c r="B153" s="326"/>
      <c r="C153" s="326"/>
      <c r="D153" s="326"/>
      <c r="E153" s="327"/>
      <c r="F153" s="388" t="str">
        <f ca="1">IF(COUNTIF($N$123:N153,N153)&gt;OFFSET(TTinDV!$A$5,MATCH(Mau27!N153,TTinDV!$A$6:$A$40,),4),"",OFFSET(DSUCV!$B$3,MATCH(Mau27!N153,DSUCV!$C$4:$C$61,)+COUNTIF($N$123:N153,N153)-1,))</f>
        <v>Hoàng Văn Trung</v>
      </c>
      <c r="G153" s="389"/>
      <c r="H153" s="390"/>
      <c r="I153" s="384">
        <f ca="1">OFFSET(DSUCV!$Y$3,MATCH(Mau27!F153,DSUCV!$B$4:$B$61,),)</f>
        <v>0.00042496</v>
      </c>
      <c r="J153" s="385"/>
      <c r="K153" s="386" t="e">
        <f ca="1">OFFSET(DSUCV!$Y$3,MATCH(Mau27!F153,DSUCV!$B$4:$B$61,),1)</f>
        <v>#DIV/0!</v>
      </c>
      <c r="L153" s="387"/>
      <c r="M153" s="62" t="str">
        <f ca="1">IF(ISNUMBER(OFFSET(DSUCV!$Y$3,MATCH(Mau27!F153,DSUCV!$B$4:$B$61,),3)),"","Không trúng cử")</f>
        <v>Không trúng cử</v>
      </c>
      <c r="N153" s="61">
        <v>4</v>
      </c>
    </row>
    <row r="154" spans="1:14" ht="18.75" customHeight="1">
      <c r="A154" s="378"/>
      <c r="B154" s="379"/>
      <c r="C154" s="379"/>
      <c r="D154" s="379"/>
      <c r="E154" s="380"/>
      <c r="F154" s="388" t="str">
        <f ca="1">IF(COUNTIF($N$123:N154,N154)&gt;OFFSET(TTinDV!$A$5,MATCH(Mau27!N154,TTinDV!$A$6:$A$40,),4),"",OFFSET(DSUCV!$B$3,MATCH(Mau27!N154,DSUCV!$C$4:$C$61,)+COUNTIF($N$123:N154,N154)-1,))</f>
        <v>Nguyễn Anh Tuấn</v>
      </c>
      <c r="G154" s="389"/>
      <c r="H154" s="390"/>
      <c r="I154" s="384">
        <f ca="1">OFFSET(DSUCV!$Y$3,MATCH(Mau27!F154,DSUCV!$B$4:$B$61,),)</f>
        <v>0.00042496</v>
      </c>
      <c r="J154" s="385"/>
      <c r="K154" s="386" t="e">
        <f ca="1">OFFSET(DSUCV!$Y$3,MATCH(Mau27!F154,DSUCV!$B$4:$B$61,),1)</f>
        <v>#DIV/0!</v>
      </c>
      <c r="L154" s="387"/>
      <c r="M154" s="62" t="str">
        <f ca="1">IF(ISNUMBER(OFFSET(DSUCV!$Y$3,MATCH(Mau27!F154,DSUCV!$B$4:$B$61,),3)),"","Không trúng cử")</f>
        <v>Không trúng cử</v>
      </c>
      <c r="N154" s="61">
        <v>4</v>
      </c>
    </row>
    <row r="155" spans="1:14" ht="18.75" customHeight="1">
      <c r="A155" s="381" t="s">
        <v>114</v>
      </c>
      <c r="B155" s="382"/>
      <c r="C155" s="382"/>
      <c r="D155" s="382"/>
      <c r="E155" s="383"/>
      <c r="F155" s="388" t="str">
        <f ca="1">IF(COUNTIF($N$123:N155,N155)&gt;OFFSET(TTinDV!$A$5,MATCH(Mau27!N155,TTinDV!$A$6:$A$40,),4),"",OFFSET(DSUCV!$B$3,MATCH(Mau27!N155,DSUCV!$C$4:$C$61,)+COUNTIF($N$123:N155,N155)-1,))</f>
        <v>Hà Ngọc Giao</v>
      </c>
      <c r="G155" s="389"/>
      <c r="H155" s="390"/>
      <c r="I155" s="384">
        <f ca="1">OFFSET(DSUCV!$Y$3,MATCH(Mau27!F155,DSUCV!$B$4:$B$61,),)</f>
        <v>0.00013519</v>
      </c>
      <c r="J155" s="385"/>
      <c r="K155" s="386" t="e">
        <f ca="1">OFFSET(DSUCV!$Y$3,MATCH(Mau27!F155,DSUCV!$B$4:$B$61,),1)</f>
        <v>#DIV/0!</v>
      </c>
      <c r="L155" s="387"/>
      <c r="M155" s="62" t="str">
        <f ca="1">IF(ISNUMBER(OFFSET(DSUCV!$Y$3,MATCH(Mau27!F155,DSUCV!$B$4:$B$61,),3)),"","Không trúng cử")</f>
        <v>Không trúng cử</v>
      </c>
      <c r="N155" s="61">
        <v>5</v>
      </c>
    </row>
    <row r="156" spans="1:14" ht="18.75" customHeight="1">
      <c r="A156" s="330" t="s">
        <v>102</v>
      </c>
      <c r="B156" s="326"/>
      <c r="C156" s="326"/>
      <c r="D156" s="326"/>
      <c r="E156" s="327"/>
      <c r="F156" s="388" t="str">
        <f ca="1">IF(COUNTIF($N$123:N156,N156)&gt;OFFSET(TTinDV!$A$5,MATCH(Mau27!N156,TTinDV!$A$6:$A$40,),4),"",OFFSET(DSUCV!$B$3,MATCH(Mau27!N156,DSUCV!$C$4:$C$61,)+COUNTIF($N$123:N156,N156)-1,))</f>
        <v>Nguyễn Thị Huyền</v>
      </c>
      <c r="G156" s="389"/>
      <c r="H156" s="390"/>
      <c r="I156" s="384">
        <f ca="1">OFFSET(DSUCV!$Y$3,MATCH(Mau27!F156,DSUCV!$B$4:$B$61,),)</f>
        <v>0.00012321</v>
      </c>
      <c r="J156" s="385"/>
      <c r="K156" s="386" t="e">
        <f ca="1">OFFSET(DSUCV!$Y$3,MATCH(Mau27!F156,DSUCV!$B$4:$B$61,),1)</f>
        <v>#DIV/0!</v>
      </c>
      <c r="L156" s="387"/>
      <c r="M156" s="62" t="str">
        <f ca="1">IF(ISNUMBER(OFFSET(DSUCV!$Y$3,MATCH(Mau27!F156,DSUCV!$B$4:$B$61,),3)),"","Không trúng cử")</f>
        <v>Không trúng cử</v>
      </c>
      <c r="N156" s="61">
        <v>5</v>
      </c>
    </row>
    <row r="157" spans="1:14" ht="18.75" customHeight="1">
      <c r="A157" s="330"/>
      <c r="B157" s="326"/>
      <c r="C157" s="326"/>
      <c r="D157" s="326"/>
      <c r="E157" s="327"/>
      <c r="F157" s="388" t="str">
        <f ca="1">IF(COUNTIF($N$123:N157,N157)&gt;OFFSET(TTinDV!$A$5,MATCH(Mau27!N157,TTinDV!$A$6:$A$40,),4),"",OFFSET(DSUCV!$B$3,MATCH(Mau27!N157,DSUCV!$C$4:$C$61,)+COUNTIF($N$123:N157,N157)-1,))</f>
        <v>Hoàng Thị Lan</v>
      </c>
      <c r="G157" s="389"/>
      <c r="H157" s="390"/>
      <c r="I157" s="384">
        <f ca="1">OFFSET(DSUCV!$Y$3,MATCH(Mau27!F157,DSUCV!$B$4:$B$61,),)</f>
        <v>0.00042496</v>
      </c>
      <c r="J157" s="385"/>
      <c r="K157" s="386" t="e">
        <f ca="1">OFFSET(DSUCV!$Y$3,MATCH(Mau27!F157,DSUCV!$B$4:$B$61,),1)</f>
        <v>#DIV/0!</v>
      </c>
      <c r="L157" s="387"/>
      <c r="M157" s="62" t="str">
        <f ca="1">IF(ISNUMBER(OFFSET(DSUCV!$Y$3,MATCH(Mau27!F157,DSUCV!$B$4:$B$61,),3)),"","Không trúng cử")</f>
        <v>Không trúng cử</v>
      </c>
      <c r="N157" s="61">
        <v>5</v>
      </c>
    </row>
    <row r="158" spans="1:14" ht="18.75" customHeight="1">
      <c r="A158" s="330"/>
      <c r="B158" s="326"/>
      <c r="C158" s="326"/>
      <c r="D158" s="326"/>
      <c r="E158" s="327"/>
      <c r="F158" s="388" t="str">
        <f ca="1">IF(COUNTIF($N$123:N158,N158)&gt;OFFSET(TTinDV!$A$5,MATCH(Mau27!N158,TTinDV!$A$6:$A$40,),4),"",OFFSET(DSUCV!$B$3,MATCH(Mau27!N158,DSUCV!$C$4:$C$61,)+COUNTIF($N$123:N158,N158)-1,))</f>
        <v>Lê Thị Uyên Như</v>
      </c>
      <c r="G158" s="389"/>
      <c r="H158" s="390"/>
      <c r="I158" s="384">
        <f ca="1">OFFSET(DSUCV!$Y$3,MATCH(Mau27!F158,DSUCV!$B$4:$B$61,),)</f>
        <v>0.00019545</v>
      </c>
      <c r="J158" s="385"/>
      <c r="K158" s="386" t="e">
        <f ca="1">OFFSET(DSUCV!$Y$3,MATCH(Mau27!F158,DSUCV!$B$4:$B$61,),1)</f>
        <v>#DIV/0!</v>
      </c>
      <c r="L158" s="387"/>
      <c r="M158" s="62" t="str">
        <f ca="1">IF(ISNUMBER(OFFSET(DSUCV!$Y$3,MATCH(Mau27!F158,DSUCV!$B$4:$B$61,),3)),"","Không trúng cử")</f>
        <v>Không trúng cử</v>
      </c>
      <c r="N158" s="61">
        <v>5</v>
      </c>
    </row>
    <row r="159" spans="1:14" ht="18.75" customHeight="1">
      <c r="A159" s="330"/>
      <c r="B159" s="326"/>
      <c r="C159" s="326"/>
      <c r="D159" s="326"/>
      <c r="E159" s="327"/>
      <c r="F159" s="388" t="str">
        <f ca="1">IF(COUNTIF($N$123:N159,N159)&gt;OFFSET(TTinDV!$A$5,MATCH(Mau27!N159,TTinDV!$A$6:$A$40,),4),"",OFFSET(DSUCV!$B$3,MATCH(Mau27!N159,DSUCV!$C$4:$C$61,)+COUNTIF($N$123:N159,N159)-1,))</f>
        <v>Nguyễn Minh Tâm</v>
      </c>
      <c r="G159" s="389"/>
      <c r="H159" s="390"/>
      <c r="I159" s="384">
        <f ca="1">OFFSET(DSUCV!$Y$3,MATCH(Mau27!F159,DSUCV!$B$4:$B$61,),)</f>
        <v>0.00019544</v>
      </c>
      <c r="J159" s="385"/>
      <c r="K159" s="386" t="e">
        <f ca="1">OFFSET(DSUCV!$Y$3,MATCH(Mau27!F159,DSUCV!$B$4:$B$61,),1)</f>
        <v>#DIV/0!</v>
      </c>
      <c r="L159" s="387"/>
      <c r="M159" s="62" t="str">
        <f ca="1">IF(ISNUMBER(OFFSET(DSUCV!$Y$3,MATCH(Mau27!F159,DSUCV!$B$4:$B$61,),3)),"","Không trúng cử")</f>
        <v>Không trúng cử</v>
      </c>
      <c r="N159" s="61">
        <v>5</v>
      </c>
    </row>
    <row r="160" spans="1:14" ht="18.75" customHeight="1">
      <c r="A160" s="330"/>
      <c r="B160" s="326"/>
      <c r="C160" s="326"/>
      <c r="D160" s="326"/>
      <c r="E160" s="327"/>
      <c r="F160" s="388" t="str">
        <f ca="1">IF(COUNTIF($N$123:N160,N160)&gt;OFFSET(TTinDV!$A$5,MATCH(Mau27!N160,TTinDV!$A$6:$A$40,),4),"",OFFSET(DSUCV!$B$3,MATCH(Mau27!N160,DSUCV!$C$4:$C$61,)+COUNTIF($N$123:N160,N160)-1,))</f>
        <v>Lâm Thị Thu</v>
      </c>
      <c r="G160" s="389"/>
      <c r="H160" s="390"/>
      <c r="I160" s="384">
        <f ca="1">OFFSET(DSUCV!$Y$3,MATCH(Mau27!F160,DSUCV!$B$4:$B$61,),)</f>
        <v>0.00042496</v>
      </c>
      <c r="J160" s="385"/>
      <c r="K160" s="386" t="e">
        <f ca="1">OFFSET(DSUCV!$Y$3,MATCH(Mau27!F160,DSUCV!$B$4:$B$61,),1)</f>
        <v>#DIV/0!</v>
      </c>
      <c r="L160" s="387"/>
      <c r="M160" s="62" t="str">
        <f ca="1">IF(ISNUMBER(OFFSET(DSUCV!$Y$3,MATCH(Mau27!F160,DSUCV!$B$4:$B$61,),3)),"","Không trúng cử")</f>
        <v>Không trúng cử</v>
      </c>
      <c r="N160" s="61">
        <v>5</v>
      </c>
    </row>
    <row r="161" spans="1:14" ht="18.75" customHeight="1">
      <c r="A161" s="330"/>
      <c r="B161" s="326"/>
      <c r="C161" s="326"/>
      <c r="D161" s="326"/>
      <c r="E161" s="327"/>
      <c r="F161" s="388" t="str">
        <f ca="1">IF(COUNTIF($N$123:N161,N161)&gt;OFFSET(TTinDV!$A$5,MATCH(Mau27!N161,TTinDV!$A$6:$A$40,),4),"",OFFSET(DSUCV!$B$3,MATCH(Mau27!N161,DSUCV!$C$4:$C$61,)+COUNTIF($N$123:N161,N161)-1,))</f>
        <v>Hồ Duy Tuấn</v>
      </c>
      <c r="G161" s="389"/>
      <c r="H161" s="390"/>
      <c r="I161" s="384">
        <f ca="1">OFFSET(DSUCV!$Y$3,MATCH(Mau27!F161,DSUCV!$B$4:$B$61,),)</f>
        <v>0.00042496</v>
      </c>
      <c r="J161" s="385"/>
      <c r="K161" s="386" t="e">
        <f ca="1">OFFSET(DSUCV!$Y$3,MATCH(Mau27!F161,DSUCV!$B$4:$B$61,),1)</f>
        <v>#DIV/0!</v>
      </c>
      <c r="L161" s="387"/>
      <c r="M161" s="62" t="str">
        <f ca="1">IF(ISNUMBER(OFFSET(DSUCV!$Y$3,MATCH(Mau27!F161,DSUCV!$B$4:$B$61,),3)),"","Không trúng cử")</f>
        <v>Không trúng cử</v>
      </c>
      <c r="N161" s="61">
        <v>5</v>
      </c>
    </row>
    <row r="162" spans="1:14" ht="18.75" customHeight="1">
      <c r="A162" s="378"/>
      <c r="B162" s="379"/>
      <c r="C162" s="379"/>
      <c r="D162" s="379"/>
      <c r="E162" s="380"/>
      <c r="F162" s="388">
        <f ca="1">IF(COUNTIF($N$123:N162,N162)&gt;OFFSET(TTinDV!$A$5,MATCH(Mau27!N162,TTinDV!$A$6:$A$40,),4),"",OFFSET(DSUCV!$B$3,MATCH(Mau27!N162,DSUCV!$C$4:$C$61,)+COUNTIF($N$123:N162,N162)-1,))</f>
      </c>
      <c r="G162" s="389"/>
      <c r="H162" s="390"/>
      <c r="I162" s="384" t="e">
        <f ca="1">OFFSET(DSUCV!$Y$3,MATCH(Mau27!F162,DSUCV!$B$4:$B$61,),)</f>
        <v>#N/A</v>
      </c>
      <c r="J162" s="385"/>
      <c r="K162" s="386" t="e">
        <f ca="1">OFFSET(DSUCV!$Y$3,MATCH(Mau27!F162,DSUCV!$B$4:$B$61,),1)</f>
        <v>#N/A</v>
      </c>
      <c r="L162" s="387"/>
      <c r="M162" s="62" t="str">
        <f ca="1">IF(ISNUMBER(OFFSET(DSUCV!$Y$3,MATCH(Mau27!F162,DSUCV!$B$4:$B$61,),3)),"","Không trúng cử")</f>
        <v>Không trúng cử</v>
      </c>
      <c r="N162" s="61">
        <v>5</v>
      </c>
    </row>
    <row r="163" spans="1:14" ht="18.75" customHeight="1">
      <c r="A163" s="381" t="s">
        <v>113</v>
      </c>
      <c r="B163" s="382"/>
      <c r="C163" s="382"/>
      <c r="D163" s="382"/>
      <c r="E163" s="383"/>
      <c r="F163" s="388" t="str">
        <f ca="1">IF(COUNTIF($N$123:N163,N163)&gt;OFFSET(TTinDV!$A$5,MATCH(Mau27!N163,TTinDV!$A$6:$A$40,),4),"",OFFSET(DSUCV!$B$3,MATCH(Mau27!N163,DSUCV!$C$4:$C$61,)+COUNTIF($N$123:N163,N163)-1,))</f>
        <v>Hồ Thị Thu Hằng</v>
      </c>
      <c r="G163" s="389"/>
      <c r="H163" s="390"/>
      <c r="I163" s="384">
        <f ca="1">OFFSET(DSUCV!$Y$3,MATCH(Mau27!F163,DSUCV!$B$4:$B$61,),)</f>
        <v>0.00042496</v>
      </c>
      <c r="J163" s="385"/>
      <c r="K163" s="386" t="e">
        <f ca="1">OFFSET(DSUCV!$Y$3,MATCH(Mau27!F163,DSUCV!$B$4:$B$61,),1)</f>
        <v>#DIV/0!</v>
      </c>
      <c r="L163" s="387"/>
      <c r="M163" s="62" t="str">
        <f ca="1">IF(ISNUMBER(OFFSET(DSUCV!$Y$3,MATCH(Mau27!F163,DSUCV!$B$4:$B$61,),3)),"","Không trúng cử")</f>
        <v>Không trúng cử</v>
      </c>
      <c r="N163" s="61">
        <v>6</v>
      </c>
    </row>
    <row r="164" spans="1:14" ht="18.75" customHeight="1">
      <c r="A164" s="330" t="s">
        <v>102</v>
      </c>
      <c r="B164" s="326"/>
      <c r="C164" s="326"/>
      <c r="D164" s="326"/>
      <c r="E164" s="327"/>
      <c r="F164" s="388" t="str">
        <f ca="1">IF(COUNTIF($N$123:N164,N164)&gt;OFFSET(TTinDV!$A$5,MATCH(Mau27!N164,TTinDV!$A$6:$A$40,),4),"",OFFSET(DSUCV!$B$3,MATCH(Mau27!N164,DSUCV!$C$4:$C$61,)+COUNTIF($N$123:N164,N164)-1,))</f>
        <v>Lê Thị Hằng</v>
      </c>
      <c r="G164" s="389"/>
      <c r="H164" s="390"/>
      <c r="I164" s="384">
        <f ca="1">OFFSET(DSUCV!$Y$3,MATCH(Mau27!F164,DSUCV!$B$4:$B$61,),)</f>
        <v>0.00042496</v>
      </c>
      <c r="J164" s="385"/>
      <c r="K164" s="386" t="e">
        <f ca="1">OFFSET(DSUCV!$Y$3,MATCH(Mau27!F164,DSUCV!$B$4:$B$61,),1)</f>
        <v>#DIV/0!</v>
      </c>
      <c r="L164" s="387"/>
      <c r="M164" s="62" t="str">
        <f ca="1">IF(ISNUMBER(OFFSET(DSUCV!$Y$3,MATCH(Mau27!F164,DSUCV!$B$4:$B$61,),3)),"","Không trúng cử")</f>
        <v>Không trúng cử</v>
      </c>
      <c r="N164" s="61">
        <v>6</v>
      </c>
    </row>
    <row r="165" spans="1:14" ht="18.75" customHeight="1">
      <c r="A165" s="330"/>
      <c r="B165" s="326"/>
      <c r="C165" s="326"/>
      <c r="D165" s="326"/>
      <c r="E165" s="327"/>
      <c r="F165" s="388" t="str">
        <f ca="1">IF(COUNTIF($N$123:N165,N165)&gt;OFFSET(TTinDV!$A$5,MATCH(Mau27!N165,TTinDV!$A$6:$A$40,),4),"",OFFSET(DSUCV!$B$3,MATCH(Mau27!N165,DSUCV!$C$4:$C$61,)+COUNTIF($N$123:N165,N165)-1,))</f>
        <v>Võ Tấn Lộc</v>
      </c>
      <c r="G165" s="389"/>
      <c r="H165" s="390"/>
      <c r="I165" s="384">
        <f ca="1">OFFSET(DSUCV!$Y$3,MATCH(Mau27!F165,DSUCV!$B$4:$B$61,),)</f>
        <v>0.00042496</v>
      </c>
      <c r="J165" s="385"/>
      <c r="K165" s="386" t="e">
        <f ca="1">OFFSET(DSUCV!$Y$3,MATCH(Mau27!F165,DSUCV!$B$4:$B$61,),1)</f>
        <v>#DIV/0!</v>
      </c>
      <c r="L165" s="387"/>
      <c r="M165" s="62" t="str">
        <f ca="1">IF(ISNUMBER(OFFSET(DSUCV!$Y$3,MATCH(Mau27!F165,DSUCV!$B$4:$B$61,),3)),"","Không trúng cử")</f>
        <v>Không trúng cử</v>
      </c>
      <c r="N165" s="61">
        <v>6</v>
      </c>
    </row>
    <row r="166" spans="1:14" ht="18.75" customHeight="1">
      <c r="A166" s="330"/>
      <c r="B166" s="326"/>
      <c r="C166" s="326"/>
      <c r="D166" s="326"/>
      <c r="E166" s="327"/>
      <c r="F166" s="388" t="str">
        <f ca="1">IF(COUNTIF($N$123:N166,N166)&gt;OFFSET(TTinDV!$A$5,MATCH(Mau27!N166,TTinDV!$A$6:$A$40,),4),"",OFFSET(DSUCV!$B$3,MATCH(Mau27!N166,DSUCV!$C$4:$C$61,)+COUNTIF($N$123:N166,N166)-1,))</f>
        <v>Trương Thị Thu Thủy</v>
      </c>
      <c r="G166" s="389"/>
      <c r="H166" s="390"/>
      <c r="I166" s="384">
        <f ca="1">OFFSET(DSUCV!$Y$3,MATCH(Mau27!F166,DSUCV!$B$4:$B$61,),)</f>
        <v>0.00042496</v>
      </c>
      <c r="J166" s="385"/>
      <c r="K166" s="386" t="e">
        <f ca="1">OFFSET(DSUCV!$Y$3,MATCH(Mau27!F166,DSUCV!$B$4:$B$61,),1)</f>
        <v>#DIV/0!</v>
      </c>
      <c r="L166" s="387"/>
      <c r="M166" s="62" t="str">
        <f ca="1">IF(ISNUMBER(OFFSET(DSUCV!$Y$3,MATCH(Mau27!F166,DSUCV!$B$4:$B$61,),3)),"","Không trúng cử")</f>
        <v>Không trúng cử</v>
      </c>
      <c r="N166" s="61">
        <v>6</v>
      </c>
    </row>
    <row r="167" spans="1:14" ht="18.75" customHeight="1">
      <c r="A167" s="330"/>
      <c r="B167" s="326"/>
      <c r="C167" s="326"/>
      <c r="D167" s="326"/>
      <c r="E167" s="327"/>
      <c r="F167" s="388" t="str">
        <f ca="1">IF(COUNTIF($N$123:N167,N167)&gt;OFFSET(TTinDV!$A$5,MATCH(Mau27!N167,TTinDV!$A$6:$A$40,),4),"",OFFSET(DSUCV!$B$3,MATCH(Mau27!N167,DSUCV!$C$4:$C$61,)+COUNTIF($N$123:N167,N167)-1,))</f>
        <v>Võ Thị Hồng Thương</v>
      </c>
      <c r="G167" s="389"/>
      <c r="H167" s="390"/>
      <c r="I167" s="384">
        <f ca="1">OFFSET(DSUCV!$Y$3,MATCH(Mau27!F167,DSUCV!$B$4:$B$61,),)</f>
        <v>0.00042496</v>
      </c>
      <c r="J167" s="385"/>
      <c r="K167" s="386" t="e">
        <f ca="1">OFFSET(DSUCV!$Y$3,MATCH(Mau27!F167,DSUCV!$B$4:$B$61,),1)</f>
        <v>#DIV/0!</v>
      </c>
      <c r="L167" s="387"/>
      <c r="M167" s="62" t="str">
        <f ca="1">IF(ISNUMBER(OFFSET(DSUCV!$Y$3,MATCH(Mau27!F167,DSUCV!$B$4:$B$61,),3)),"","Không trúng cử")</f>
        <v>Không trúng cử</v>
      </c>
      <c r="N167" s="61">
        <v>6</v>
      </c>
    </row>
    <row r="168" spans="1:14" ht="18.75" customHeight="1">
      <c r="A168" s="330"/>
      <c r="B168" s="326"/>
      <c r="C168" s="326"/>
      <c r="D168" s="326"/>
      <c r="E168" s="327"/>
      <c r="F168" s="388" t="str">
        <f ca="1">IF(COUNTIF($N$123:N168,N168)&gt;OFFSET(TTinDV!$A$5,MATCH(Mau27!N168,TTinDV!$A$6:$A$40,),4),"",OFFSET(DSUCV!$B$3,MATCH(Mau27!N168,DSUCV!$C$4:$C$61,)+COUNTIF($N$123:N168,N168)-1,))</f>
        <v>Lê Thị Kim Trang</v>
      </c>
      <c r="G168" s="389"/>
      <c r="H168" s="390"/>
      <c r="I168" s="384">
        <f ca="1">OFFSET(DSUCV!$Y$3,MATCH(Mau27!F168,DSUCV!$B$4:$B$61,),)</f>
        <v>0.00042496</v>
      </c>
      <c r="J168" s="385"/>
      <c r="K168" s="386" t="e">
        <f ca="1">OFFSET(DSUCV!$Y$3,MATCH(Mau27!F168,DSUCV!$B$4:$B$61,),1)</f>
        <v>#DIV/0!</v>
      </c>
      <c r="L168" s="387"/>
      <c r="M168" s="62" t="str">
        <f ca="1">IF(ISNUMBER(OFFSET(DSUCV!$Y$3,MATCH(Mau27!F168,DSUCV!$B$4:$B$61,),3)),"","Không trúng cử")</f>
        <v>Không trúng cử</v>
      </c>
      <c r="N168" s="61">
        <v>6</v>
      </c>
    </row>
    <row r="169" spans="1:14" ht="18.75" customHeight="1">
      <c r="A169" s="330"/>
      <c r="B169" s="326"/>
      <c r="C169" s="326"/>
      <c r="D169" s="326"/>
      <c r="E169" s="327"/>
      <c r="F169" s="388" t="str">
        <f ca="1">IF(COUNTIF($N$123:N169,N169)&gt;OFFSET(TTinDV!$A$5,MATCH(Mau27!N169,TTinDV!$A$6:$A$40,),4),"",OFFSET(DSUCV!$B$3,MATCH(Mau27!N169,DSUCV!$C$4:$C$61,)+COUNTIF($N$123:N169,N169)-1,))</f>
        <v>Lê Bá Vân</v>
      </c>
      <c r="G169" s="389"/>
      <c r="H169" s="390"/>
      <c r="I169" s="384">
        <f ca="1">OFFSET(DSUCV!$Y$3,MATCH(Mau27!F169,DSUCV!$B$4:$B$61,),)</f>
        <v>0.00042496</v>
      </c>
      <c r="J169" s="385"/>
      <c r="K169" s="386" t="e">
        <f ca="1">OFFSET(DSUCV!$Y$3,MATCH(Mau27!F169,DSUCV!$B$4:$B$61,),1)</f>
        <v>#DIV/0!</v>
      </c>
      <c r="L169" s="387"/>
      <c r="M169" s="62" t="str">
        <f ca="1">IF(ISNUMBER(OFFSET(DSUCV!$Y$3,MATCH(Mau27!F169,DSUCV!$B$4:$B$61,),3)),"","Không trúng cử")</f>
        <v>Không trúng cử</v>
      </c>
      <c r="N169" s="61">
        <v>6</v>
      </c>
    </row>
    <row r="170" spans="1:14" ht="18.75" customHeight="1">
      <c r="A170" s="378"/>
      <c r="B170" s="379"/>
      <c r="C170" s="379"/>
      <c r="D170" s="379"/>
      <c r="E170" s="380"/>
      <c r="F170" s="388">
        <f ca="1">IF(COUNTIF($N$123:N170,N170)&gt;OFFSET(TTinDV!$A$5,MATCH(Mau27!N170,TTinDV!$A$6:$A$40,),4),"",OFFSET(DSUCV!$B$3,MATCH(Mau27!N170,DSUCV!$C$4:$C$61,)+COUNTIF($N$123:N170,N170)-1,))</f>
      </c>
      <c r="G170" s="389"/>
      <c r="H170" s="390"/>
      <c r="I170" s="384" t="e">
        <f ca="1">OFFSET(DSUCV!$Y$3,MATCH(Mau27!F170,DSUCV!$B$4:$B$61,),)</f>
        <v>#N/A</v>
      </c>
      <c r="J170" s="385"/>
      <c r="K170" s="386" t="e">
        <f ca="1">OFFSET(DSUCV!$Y$3,MATCH(Mau27!F170,DSUCV!$B$4:$B$61,),1)</f>
        <v>#N/A</v>
      </c>
      <c r="L170" s="387"/>
      <c r="M170" s="62" t="str">
        <f ca="1">IF(ISNUMBER(OFFSET(DSUCV!$Y$3,MATCH(Mau27!F170,DSUCV!$B$4:$B$61,),3)),"","Không trúng cử")</f>
        <v>Không trúng cử</v>
      </c>
      <c r="N170" s="61">
        <v>6</v>
      </c>
    </row>
    <row r="171" spans="1:14" ht="18.75" customHeight="1">
      <c r="A171" s="381" t="s">
        <v>112</v>
      </c>
      <c r="B171" s="382"/>
      <c r="C171" s="382"/>
      <c r="D171" s="382"/>
      <c r="E171" s="383"/>
      <c r="F171" s="388" t="str">
        <f ca="1">IF(COUNTIF($N$123:N171,N171)&gt;OFFSET(TTinDV!$A$5,MATCH(Mau27!N171,TTinDV!$A$6:$A$40,),4),"",OFFSET(DSUCV!$B$3,MATCH(Mau27!N171,DSUCV!$C$4:$C$61,)+COUNTIF($N$123:N171,N171)-1,))</f>
        <v>Nguyễn Hữu Dũng</v>
      </c>
      <c r="G171" s="389"/>
      <c r="H171" s="390"/>
      <c r="I171" s="384">
        <f ca="1">OFFSET(DSUCV!$Y$3,MATCH(Mau27!F171,DSUCV!$B$4:$B$61,),)</f>
        <v>0.00042496</v>
      </c>
      <c r="J171" s="385"/>
      <c r="K171" s="386" t="e">
        <f ca="1">OFFSET(DSUCV!$Y$3,MATCH(Mau27!F171,DSUCV!$B$4:$B$61,),1)</f>
        <v>#DIV/0!</v>
      </c>
      <c r="L171" s="387"/>
      <c r="M171" s="62" t="str">
        <f ca="1">IF(ISNUMBER(OFFSET(DSUCV!$Y$3,MATCH(Mau27!F171,DSUCV!$B$4:$B$61,),3)),"","Không trúng cử")</f>
        <v>Không trúng cử</v>
      </c>
      <c r="N171" s="61">
        <v>7</v>
      </c>
    </row>
    <row r="172" spans="1:14" ht="18.75" customHeight="1">
      <c r="A172" s="330" t="s">
        <v>102</v>
      </c>
      <c r="B172" s="326"/>
      <c r="C172" s="326"/>
      <c r="D172" s="326"/>
      <c r="E172" s="327"/>
      <c r="F172" s="388" t="str">
        <f ca="1">IF(COUNTIF($N$123:N172,N172)&gt;OFFSET(TTinDV!$A$5,MATCH(Mau27!N172,TTinDV!$A$6:$A$40,),4),"",OFFSET(DSUCV!$B$3,MATCH(Mau27!N172,DSUCV!$C$4:$C$61,)+COUNTIF($N$123:N172,N172)-1,))</f>
        <v>Nguyễn Hữu Đoài</v>
      </c>
      <c r="G172" s="389"/>
      <c r="H172" s="390"/>
      <c r="I172" s="384">
        <f ca="1">OFFSET(DSUCV!$Y$3,MATCH(Mau27!F172,DSUCV!$B$4:$B$61,),)</f>
        <v>0.00042496</v>
      </c>
      <c r="J172" s="385"/>
      <c r="K172" s="386" t="e">
        <f ca="1">OFFSET(DSUCV!$Y$3,MATCH(Mau27!F172,DSUCV!$B$4:$B$61,),1)</f>
        <v>#DIV/0!</v>
      </c>
      <c r="L172" s="387"/>
      <c r="M172" s="62" t="str">
        <f ca="1">IF(ISNUMBER(OFFSET(DSUCV!$Y$3,MATCH(Mau27!F172,DSUCV!$B$4:$B$61,),3)),"","Không trúng cử")</f>
        <v>Không trúng cử</v>
      </c>
      <c r="N172" s="61">
        <v>7</v>
      </c>
    </row>
    <row r="173" spans="1:14" ht="18.75" customHeight="1">
      <c r="A173" s="330"/>
      <c r="B173" s="326"/>
      <c r="C173" s="326"/>
      <c r="D173" s="326"/>
      <c r="E173" s="327"/>
      <c r="F173" s="388" t="str">
        <f ca="1">IF(COUNTIF($N$123:N173,N173)&gt;OFFSET(TTinDV!$A$5,MATCH(Mau27!N173,TTinDV!$A$6:$A$40,),4),"",OFFSET(DSUCV!$B$3,MATCH(Mau27!N173,DSUCV!$C$4:$C$61,)+COUNTIF($N$123:N173,N173)-1,))</f>
        <v>Võ Thị Huế</v>
      </c>
      <c r="G173" s="389"/>
      <c r="H173" s="390"/>
      <c r="I173" s="384">
        <f ca="1">OFFSET(DSUCV!$Y$3,MATCH(Mau27!F173,DSUCV!$B$4:$B$61,),)</f>
        <v>0.00042496</v>
      </c>
      <c r="J173" s="385"/>
      <c r="K173" s="386" t="e">
        <f ca="1">OFFSET(DSUCV!$Y$3,MATCH(Mau27!F173,DSUCV!$B$4:$B$61,),1)</f>
        <v>#DIV/0!</v>
      </c>
      <c r="L173" s="387"/>
      <c r="M173" s="62" t="str">
        <f ca="1">IF(ISNUMBER(OFFSET(DSUCV!$Y$3,MATCH(Mau27!F173,DSUCV!$B$4:$B$61,),3)),"","Không trúng cử")</f>
        <v>Không trúng cử</v>
      </c>
      <c r="N173" s="61">
        <v>7</v>
      </c>
    </row>
    <row r="174" spans="1:14" ht="18.75" customHeight="1">
      <c r="A174" s="330"/>
      <c r="B174" s="326"/>
      <c r="C174" s="326"/>
      <c r="D174" s="326"/>
      <c r="E174" s="327"/>
      <c r="F174" s="388" t="str">
        <f ca="1">IF(COUNTIF($N$123:N174,N174)&gt;OFFSET(TTinDV!$A$5,MATCH(Mau27!N174,TTinDV!$A$6:$A$40,),4),"",OFFSET(DSUCV!$B$3,MATCH(Mau27!N174,DSUCV!$C$4:$C$61,)+COUNTIF($N$123:N174,N174)-1,))</f>
        <v>Nguyễn Quang Lâm</v>
      </c>
      <c r="G174" s="389"/>
      <c r="H174" s="390"/>
      <c r="I174" s="384">
        <f ca="1">OFFSET(DSUCV!$Y$3,MATCH(Mau27!F174,DSUCV!$B$4:$B$61,),)</f>
        <v>0.00042496</v>
      </c>
      <c r="J174" s="385"/>
      <c r="K174" s="386" t="e">
        <f ca="1">OFFSET(DSUCV!$Y$3,MATCH(Mau27!F174,DSUCV!$B$4:$B$61,),1)</f>
        <v>#DIV/0!</v>
      </c>
      <c r="L174" s="387"/>
      <c r="M174" s="62" t="str">
        <f ca="1">IF(ISNUMBER(OFFSET(DSUCV!$Y$3,MATCH(Mau27!F174,DSUCV!$B$4:$B$61,),3)),"","Không trúng cử")</f>
        <v>Không trúng cử</v>
      </c>
      <c r="N174" s="61">
        <v>7</v>
      </c>
    </row>
    <row r="175" spans="1:14" ht="18.75" customHeight="1">
      <c r="A175" s="330"/>
      <c r="B175" s="326"/>
      <c r="C175" s="326"/>
      <c r="D175" s="326"/>
      <c r="E175" s="327"/>
      <c r="F175" s="388" t="str">
        <f ca="1">IF(COUNTIF($N$123:N175,N175)&gt;OFFSET(TTinDV!$A$5,MATCH(Mau27!N175,TTinDV!$A$6:$A$40,),4),"",OFFSET(DSUCV!$B$3,MATCH(Mau27!N175,DSUCV!$C$4:$C$61,)+COUNTIF($N$123:N175,N175)-1,))</f>
        <v>Nguyễn Văn Minh</v>
      </c>
      <c r="G175" s="389"/>
      <c r="H175" s="390"/>
      <c r="I175" s="384">
        <f ca="1">OFFSET(DSUCV!$Y$3,MATCH(Mau27!F175,DSUCV!$B$4:$B$61,),)</f>
        <v>0.00042496</v>
      </c>
      <c r="J175" s="385"/>
      <c r="K175" s="386" t="e">
        <f ca="1">OFFSET(DSUCV!$Y$3,MATCH(Mau27!F175,DSUCV!$B$4:$B$61,),1)</f>
        <v>#DIV/0!</v>
      </c>
      <c r="L175" s="387"/>
      <c r="M175" s="62" t="str">
        <f ca="1">IF(ISNUMBER(OFFSET(DSUCV!$Y$3,MATCH(Mau27!F175,DSUCV!$B$4:$B$61,),3)),"","Không trúng cử")</f>
        <v>Không trúng cử</v>
      </c>
      <c r="N175" s="61">
        <v>7</v>
      </c>
    </row>
    <row r="176" spans="1:14" ht="18.75" customHeight="1">
      <c r="A176" s="330"/>
      <c r="B176" s="326"/>
      <c r="C176" s="326"/>
      <c r="D176" s="326"/>
      <c r="E176" s="327"/>
      <c r="F176" s="388" t="str">
        <f ca="1">IF(COUNTIF($N$123:N176,N176)&gt;OFFSET(TTinDV!$A$5,MATCH(Mau27!N176,TTinDV!$A$6:$A$40,),4),"",OFFSET(DSUCV!$B$3,MATCH(Mau27!N176,DSUCV!$C$4:$C$61,)+COUNTIF($N$123:N176,N176)-1,))</f>
        <v>Võ Thanh</v>
      </c>
      <c r="G176" s="389"/>
      <c r="H176" s="390"/>
      <c r="I176" s="384">
        <f ca="1">OFFSET(DSUCV!$Y$3,MATCH(Mau27!F176,DSUCV!$B$4:$B$61,),)</f>
        <v>0.00042496</v>
      </c>
      <c r="J176" s="385"/>
      <c r="K176" s="386" t="e">
        <f ca="1">OFFSET(DSUCV!$Y$3,MATCH(Mau27!F176,DSUCV!$B$4:$B$61,),1)</f>
        <v>#DIV/0!</v>
      </c>
      <c r="L176" s="387"/>
      <c r="M176" s="62" t="str">
        <f ca="1">IF(ISNUMBER(OFFSET(DSUCV!$Y$3,MATCH(Mau27!F176,DSUCV!$B$4:$B$61,),3)),"","Không trúng cử")</f>
        <v>Không trúng cử</v>
      </c>
      <c r="N176" s="61">
        <v>7</v>
      </c>
    </row>
    <row r="177" spans="1:14" ht="18.75" customHeight="1">
      <c r="A177" s="330"/>
      <c r="B177" s="326"/>
      <c r="C177" s="326"/>
      <c r="D177" s="326"/>
      <c r="E177" s="327"/>
      <c r="F177" s="388" t="str">
        <f ca="1">IF(COUNTIF($N$123:N177,N177)&gt;OFFSET(TTinDV!$A$5,MATCH(Mau27!N177,TTinDV!$A$6:$A$40,),4),"",OFFSET(DSUCV!$B$3,MATCH(Mau27!N177,DSUCV!$C$4:$C$61,)+COUNTIF($N$123:N177,N177)-1,))</f>
        <v>Trần Thái Thiên</v>
      </c>
      <c r="G177" s="389"/>
      <c r="H177" s="390"/>
      <c r="I177" s="384">
        <f ca="1">OFFSET(DSUCV!$Y$3,MATCH(Mau27!F177,DSUCV!$B$4:$B$61,),)</f>
        <v>0.00042496</v>
      </c>
      <c r="J177" s="385"/>
      <c r="K177" s="386" t="e">
        <f ca="1">OFFSET(DSUCV!$Y$3,MATCH(Mau27!F177,DSUCV!$B$4:$B$61,),1)</f>
        <v>#DIV/0!</v>
      </c>
      <c r="L177" s="387"/>
      <c r="M177" s="62" t="str">
        <f ca="1">IF(ISNUMBER(OFFSET(DSUCV!$Y$3,MATCH(Mau27!F177,DSUCV!$B$4:$B$61,),3)),"","Không trúng cử")</f>
        <v>Không trúng cử</v>
      </c>
      <c r="N177" s="61">
        <v>7</v>
      </c>
    </row>
    <row r="178" spans="1:14" ht="18.75" customHeight="1">
      <c r="A178" s="378"/>
      <c r="B178" s="379"/>
      <c r="C178" s="379"/>
      <c r="D178" s="379"/>
      <c r="E178" s="380"/>
      <c r="F178" s="388">
        <f ca="1">IF(COUNTIF($N$123:N178,N178)&gt;OFFSET(TTinDV!$A$5,MATCH(Mau27!N178,TTinDV!$A$6:$A$40,),4),"",OFFSET(DSUCV!$B$3,MATCH(Mau27!N178,DSUCV!$C$4:$C$61,)+COUNTIF($N$123:N178,N178)-1,))</f>
      </c>
      <c r="G178" s="389"/>
      <c r="H178" s="390"/>
      <c r="I178" s="384" t="e">
        <f ca="1">OFFSET(DSUCV!$Y$3,MATCH(Mau27!F178,DSUCV!$B$4:$B$61,),)</f>
        <v>#N/A</v>
      </c>
      <c r="J178" s="385"/>
      <c r="K178" s="386" t="e">
        <f ca="1">OFFSET(DSUCV!$Y$3,MATCH(Mau27!F178,DSUCV!$B$4:$B$61,),1)</f>
        <v>#N/A</v>
      </c>
      <c r="L178" s="387"/>
      <c r="M178" s="62" t="str">
        <f ca="1">IF(ISNUMBER(OFFSET(DSUCV!$Y$3,MATCH(Mau27!F178,DSUCV!$B$4:$B$61,),3)),"","Không trúng cử")</f>
        <v>Không trúng cử</v>
      </c>
      <c r="N178" s="61">
        <v>7</v>
      </c>
    </row>
    <row r="179" spans="1:14" ht="18.75" customHeight="1">
      <c r="A179" s="381" t="s">
        <v>111</v>
      </c>
      <c r="B179" s="382"/>
      <c r="C179" s="382"/>
      <c r="D179" s="382"/>
      <c r="E179" s="383"/>
      <c r="F179" s="388" t="str">
        <f ca="1">IF(COUNTIF($N$123:N179,N179)&gt;OFFSET(TTinDV!$A$5,MATCH(Mau27!N179,TTinDV!$A$6:$A$40,),4),"",OFFSET(DSUCV!$B$3,MATCH(Mau27!N179,DSUCV!$C$4:$C$61,)+COUNTIF($N$123:N179,N179)-1,))</f>
        <v>Hồ Thao Bôn Minh</v>
      </c>
      <c r="G179" s="389"/>
      <c r="H179" s="390"/>
      <c r="I179" s="384">
        <f ca="1">OFFSET(DSUCV!$Y$3,MATCH(Mau27!F179,DSUCV!$B$4:$B$61,),)</f>
        <v>0.00042496</v>
      </c>
      <c r="J179" s="385"/>
      <c r="K179" s="386" t="e">
        <f ca="1">OFFSET(DSUCV!$Y$3,MATCH(Mau27!F179,DSUCV!$B$4:$B$61,),1)</f>
        <v>#DIV/0!</v>
      </c>
      <c r="L179" s="387"/>
      <c r="M179" s="62" t="str">
        <f ca="1">IF(ISNUMBER(OFFSET(DSUCV!$Y$3,MATCH(Mau27!F179,DSUCV!$B$4:$B$61,),3)),"","Không trúng cử")</f>
        <v>Không trúng cử</v>
      </c>
      <c r="N179" s="61">
        <v>8</v>
      </c>
    </row>
    <row r="180" spans="1:14" ht="18.75" customHeight="1">
      <c r="A180" s="330" t="s">
        <v>102</v>
      </c>
      <c r="B180" s="326"/>
      <c r="C180" s="326"/>
      <c r="D180" s="326"/>
      <c r="E180" s="327"/>
      <c r="F180" s="388" t="str">
        <f ca="1">IF(COUNTIF($N$123:N180,N180)&gt;OFFSET(TTinDV!$A$5,MATCH(Mau27!N180,TTinDV!$A$6:$A$40,),4),"",OFFSET(DSUCV!$B$3,MATCH(Mau27!N180,DSUCV!$C$4:$C$61,)+COUNTIF($N$123:N180,N180)-1,))</f>
        <v>Hồ Văn Ngoai</v>
      </c>
      <c r="G180" s="389"/>
      <c r="H180" s="390"/>
      <c r="I180" s="384">
        <f ca="1">OFFSET(DSUCV!$Y$3,MATCH(Mau27!F180,DSUCV!$B$4:$B$61,),)</f>
        <v>0.00042496</v>
      </c>
      <c r="J180" s="385"/>
      <c r="K180" s="386" t="e">
        <f ca="1">OFFSET(DSUCV!$Y$3,MATCH(Mau27!F180,DSUCV!$B$4:$B$61,),1)</f>
        <v>#DIV/0!</v>
      </c>
      <c r="L180" s="387"/>
      <c r="M180" s="62" t="str">
        <f ca="1">IF(ISNUMBER(OFFSET(DSUCV!$Y$3,MATCH(Mau27!F180,DSUCV!$B$4:$B$61,),3)),"","Không trúng cử")</f>
        <v>Không trúng cử</v>
      </c>
      <c r="N180" s="61">
        <v>8</v>
      </c>
    </row>
    <row r="181" spans="1:14" ht="18.75" customHeight="1">
      <c r="A181" s="330"/>
      <c r="B181" s="326"/>
      <c r="C181" s="326"/>
      <c r="D181" s="326"/>
      <c r="E181" s="327"/>
      <c r="F181" s="388" t="str">
        <f ca="1">IF(COUNTIF($N$123:N181,N181)&gt;OFFSET(TTinDV!$A$5,MATCH(Mau27!N181,TTinDV!$A$6:$A$40,),4),"",OFFSET(DSUCV!$B$3,MATCH(Mau27!N181,DSUCV!$C$4:$C$61,)+COUNTIF($N$123:N181,N181)-1,))</f>
        <v>Hồ Thị Thoan</v>
      </c>
      <c r="G181" s="389"/>
      <c r="H181" s="390"/>
      <c r="I181" s="384">
        <f ca="1">OFFSET(DSUCV!$Y$3,MATCH(Mau27!F181,DSUCV!$B$4:$B$61,),)</f>
        <v>0.00042496</v>
      </c>
      <c r="J181" s="385"/>
      <c r="K181" s="386" t="e">
        <f ca="1">OFFSET(DSUCV!$Y$3,MATCH(Mau27!F181,DSUCV!$B$4:$B$61,),1)</f>
        <v>#DIV/0!</v>
      </c>
      <c r="L181" s="387"/>
      <c r="M181" s="62" t="str">
        <f ca="1">IF(ISNUMBER(OFFSET(DSUCV!$Y$3,MATCH(Mau27!F181,DSUCV!$B$4:$B$61,),3)),"","Không trúng cử")</f>
        <v>Không trúng cử</v>
      </c>
      <c r="N181" s="61">
        <v>8</v>
      </c>
    </row>
    <row r="182" spans="1:14" ht="18.75" customHeight="1">
      <c r="A182" s="330"/>
      <c r="B182" s="326"/>
      <c r="C182" s="326"/>
      <c r="D182" s="326"/>
      <c r="E182" s="327"/>
      <c r="F182" s="388" t="str">
        <f ca="1">IF(COUNTIF($N$123:N182,N182)&gt;OFFSET(TTinDV!$A$5,MATCH(Mau27!N182,TTinDV!$A$6:$A$40,),4),"",OFFSET(DSUCV!$B$3,MATCH(Mau27!N182,DSUCV!$C$4:$C$61,)+COUNTIF($N$123:N182,N182)-1,))</f>
        <v>Hồ Sỹ Vinh</v>
      </c>
      <c r="G182" s="389"/>
      <c r="H182" s="390"/>
      <c r="I182" s="384">
        <f ca="1">OFFSET(DSUCV!$Y$3,MATCH(Mau27!F182,DSUCV!$B$4:$B$61,),)</f>
        <v>0.00042496</v>
      </c>
      <c r="J182" s="385"/>
      <c r="K182" s="386" t="e">
        <f ca="1">OFFSET(DSUCV!$Y$3,MATCH(Mau27!F182,DSUCV!$B$4:$B$61,),1)</f>
        <v>#DIV/0!</v>
      </c>
      <c r="L182" s="387"/>
      <c r="M182" s="62" t="str">
        <f ca="1">IF(ISNUMBER(OFFSET(DSUCV!$Y$3,MATCH(Mau27!F182,DSUCV!$B$4:$B$61,),3)),"","Không trúng cử")</f>
        <v>Không trúng cử</v>
      </c>
      <c r="N182" s="61">
        <v>8</v>
      </c>
    </row>
    <row r="183" spans="1:14" ht="18.75" customHeight="1">
      <c r="A183" s="330"/>
      <c r="B183" s="326"/>
      <c r="C183" s="326"/>
      <c r="D183" s="326"/>
      <c r="E183" s="327"/>
      <c r="F183" s="388" t="str">
        <f ca="1">IF(COUNTIF($N$123:N183,N183)&gt;OFFSET(TTinDV!$A$5,MATCH(Mau27!N183,TTinDV!$A$6:$A$40,),4),"",OFFSET(DSUCV!$B$3,MATCH(Mau27!N183,DSUCV!$C$4:$C$61,)+COUNTIF($N$123:N183,N183)-1,))</f>
        <v>Hồ Thị Xáo</v>
      </c>
      <c r="G183" s="389"/>
      <c r="H183" s="390"/>
      <c r="I183" s="384">
        <f ca="1">OFFSET(DSUCV!$Y$3,MATCH(Mau27!F183,DSUCV!$B$4:$B$61,),)</f>
        <v>0.00042496</v>
      </c>
      <c r="J183" s="385"/>
      <c r="K183" s="386" t="e">
        <f ca="1">OFFSET(DSUCV!$Y$3,MATCH(Mau27!F183,DSUCV!$B$4:$B$61,),1)</f>
        <v>#DIV/0!</v>
      </c>
      <c r="L183" s="387"/>
      <c r="M183" s="62" t="str">
        <f ca="1">IF(ISNUMBER(OFFSET(DSUCV!$Y$3,MATCH(Mau27!F183,DSUCV!$B$4:$B$61,),3)),"","Không trúng cử")</f>
        <v>Không trúng cử</v>
      </c>
      <c r="N183" s="61">
        <v>8</v>
      </c>
    </row>
    <row r="184" spans="1:14" ht="18.75" customHeight="1">
      <c r="A184" s="330"/>
      <c r="B184" s="326"/>
      <c r="C184" s="326"/>
      <c r="D184" s="326"/>
      <c r="E184" s="327"/>
      <c r="F184" s="388">
        <f ca="1">IF(COUNTIF($N$123:N184,N184)&gt;OFFSET(TTinDV!$A$5,MATCH(Mau27!N184,TTinDV!$A$6:$A$40,),4),"",OFFSET(DSUCV!$B$3,MATCH(Mau27!N184,DSUCV!$C$4:$C$61,)+COUNTIF($N$123:N184,N184)-1,))</f>
      </c>
      <c r="G184" s="389"/>
      <c r="H184" s="390"/>
      <c r="I184" s="384" t="e">
        <f ca="1">OFFSET(DSUCV!$Y$3,MATCH(Mau27!F184,DSUCV!$B$4:$B$61,),)</f>
        <v>#N/A</v>
      </c>
      <c r="J184" s="385"/>
      <c r="K184" s="386" t="e">
        <f ca="1">OFFSET(DSUCV!$Y$3,MATCH(Mau27!F184,DSUCV!$B$4:$B$61,),1)</f>
        <v>#N/A</v>
      </c>
      <c r="L184" s="387"/>
      <c r="M184" s="62" t="str">
        <f ca="1">IF(ISNUMBER(OFFSET(DSUCV!$Y$3,MATCH(Mau27!F184,DSUCV!$B$4:$B$61,),3)),"","Không trúng cử")</f>
        <v>Không trúng cử</v>
      </c>
      <c r="N184" s="61">
        <v>8</v>
      </c>
    </row>
    <row r="185" spans="1:14" ht="18.75" customHeight="1">
      <c r="A185" s="330"/>
      <c r="B185" s="326"/>
      <c r="C185" s="326"/>
      <c r="D185" s="326"/>
      <c r="E185" s="327"/>
      <c r="F185" s="388">
        <f ca="1">IF(COUNTIF($N$123:N185,N185)&gt;OFFSET(TTinDV!$A$5,MATCH(Mau27!N185,TTinDV!$A$6:$A$40,),4),"",OFFSET(DSUCV!$B$3,MATCH(Mau27!N185,DSUCV!$C$4:$C$61,)+COUNTIF($N$123:N185,N185)-1,))</f>
      </c>
      <c r="G185" s="389"/>
      <c r="H185" s="390"/>
      <c r="I185" s="384" t="e">
        <f ca="1">OFFSET(DSUCV!$Y$3,MATCH(Mau27!F185,DSUCV!$B$4:$B$61,),)</f>
        <v>#N/A</v>
      </c>
      <c r="J185" s="385"/>
      <c r="K185" s="386" t="e">
        <f ca="1">OFFSET(DSUCV!$Y$3,MATCH(Mau27!F185,DSUCV!$B$4:$B$61,),1)</f>
        <v>#N/A</v>
      </c>
      <c r="L185" s="387"/>
      <c r="M185" s="62" t="str">
        <f ca="1">IF(ISNUMBER(OFFSET(DSUCV!$Y$3,MATCH(Mau27!F185,DSUCV!$B$4:$B$61,),3)),"","Không trúng cử")</f>
        <v>Không trúng cử</v>
      </c>
      <c r="N185" s="61">
        <v>8</v>
      </c>
    </row>
    <row r="186" spans="1:14" ht="18.75" customHeight="1">
      <c r="A186" s="378"/>
      <c r="B186" s="379"/>
      <c r="C186" s="379"/>
      <c r="D186" s="379"/>
      <c r="E186" s="380"/>
      <c r="F186" s="388">
        <f ca="1">IF(COUNTIF($N$123:N186,N186)&gt;OFFSET(TTinDV!$A$5,MATCH(Mau27!N186,TTinDV!$A$6:$A$40,),4),"",OFFSET(DSUCV!$B$3,MATCH(Mau27!N186,DSUCV!$C$4:$C$61,)+COUNTIF($N$123:N186,N186)-1,))</f>
      </c>
      <c r="G186" s="389"/>
      <c r="H186" s="390"/>
      <c r="I186" s="384" t="e">
        <f ca="1">OFFSET(DSUCV!$Y$3,MATCH(Mau27!F186,DSUCV!$B$4:$B$61,),)</f>
        <v>#N/A</v>
      </c>
      <c r="J186" s="385"/>
      <c r="K186" s="386" t="e">
        <f ca="1">OFFSET(DSUCV!$Y$3,MATCH(Mau27!F186,DSUCV!$B$4:$B$61,),1)</f>
        <v>#N/A</v>
      </c>
      <c r="L186" s="387"/>
      <c r="M186" s="62" t="str">
        <f ca="1">IF(ISNUMBER(OFFSET(DSUCV!$Y$3,MATCH(Mau27!F186,DSUCV!$B$4:$B$61,),3)),"","Không trúng cử")</f>
        <v>Không trúng cử</v>
      </c>
      <c r="N186" s="61">
        <v>8</v>
      </c>
    </row>
    <row r="187" spans="1:14" ht="18.75" customHeight="1">
      <c r="A187" s="381" t="s">
        <v>110</v>
      </c>
      <c r="B187" s="382"/>
      <c r="C187" s="382"/>
      <c r="D187" s="382"/>
      <c r="E187" s="383"/>
      <c r="F187" s="388" t="str">
        <f ca="1">IF(COUNTIF($N$123:N187,N187)&gt;OFFSET(TTinDV!$A$5,MATCH(Mau27!N187,TTinDV!$A$6:$A$40,),4),"",OFFSET(DSUCV!$B$3,MATCH(Mau27!N187,DSUCV!$C$4:$C$61,)+COUNTIF($N$123:N187,N187)-1,))</f>
        <v>Hồ A Dược</v>
      </c>
      <c r="G187" s="389"/>
      <c r="H187" s="390"/>
      <c r="I187" s="384">
        <f ca="1">OFFSET(DSUCV!$Y$3,MATCH(Mau27!F187,DSUCV!$B$4:$B$61,),)</f>
        <v>0.00042496</v>
      </c>
      <c r="J187" s="385"/>
      <c r="K187" s="386" t="e">
        <f ca="1">OFFSET(DSUCV!$Y$3,MATCH(Mau27!F187,DSUCV!$B$4:$B$61,),1)</f>
        <v>#DIV/0!</v>
      </c>
      <c r="L187" s="387"/>
      <c r="M187" s="62" t="str">
        <f ca="1">IF(ISNUMBER(OFFSET(DSUCV!$Y$3,MATCH(Mau27!F187,DSUCV!$B$4:$B$61,),3)),"","Không trúng cử")</f>
        <v>Không trúng cử</v>
      </c>
      <c r="N187" s="61">
        <v>9</v>
      </c>
    </row>
    <row r="188" spans="1:14" ht="18.75" customHeight="1">
      <c r="A188" s="330" t="s">
        <v>102</v>
      </c>
      <c r="B188" s="326"/>
      <c r="C188" s="326"/>
      <c r="D188" s="326"/>
      <c r="E188" s="327"/>
      <c r="F188" s="388" t="str">
        <f ca="1">IF(COUNTIF($N$123:N188,N188)&gt;OFFSET(TTinDV!$A$5,MATCH(Mau27!N188,TTinDV!$A$6:$A$40,),4),"",OFFSET(DSUCV!$B$3,MATCH(Mau27!N188,DSUCV!$C$4:$C$61,)+COUNTIF($N$123:N188,N188)-1,))</f>
        <v>Hồ Thị Lệ Hà</v>
      </c>
      <c r="G188" s="389"/>
      <c r="H188" s="390"/>
      <c r="I188" s="384">
        <f ca="1">OFFSET(DSUCV!$Y$3,MATCH(Mau27!F188,DSUCV!$B$4:$B$61,),)</f>
        <v>0.00042496</v>
      </c>
      <c r="J188" s="385"/>
      <c r="K188" s="386" t="e">
        <f ca="1">OFFSET(DSUCV!$Y$3,MATCH(Mau27!F188,DSUCV!$B$4:$B$61,),1)</f>
        <v>#DIV/0!</v>
      </c>
      <c r="L188" s="387"/>
      <c r="M188" s="62" t="str">
        <f ca="1">IF(ISNUMBER(OFFSET(DSUCV!$Y$3,MATCH(Mau27!F188,DSUCV!$B$4:$B$61,),3)),"","Không trúng cử")</f>
        <v>Không trúng cử</v>
      </c>
      <c r="N188" s="61">
        <v>9</v>
      </c>
    </row>
    <row r="189" spans="1:14" ht="18.75" customHeight="1">
      <c r="A189" s="330"/>
      <c r="B189" s="326"/>
      <c r="C189" s="326"/>
      <c r="D189" s="326"/>
      <c r="E189" s="327"/>
      <c r="F189" s="388" t="str">
        <f ca="1">IF(COUNTIF($N$123:N189,N189)&gt;OFFSET(TTinDV!$A$5,MATCH(Mau27!N189,TTinDV!$A$6:$A$40,),4),"",OFFSET(DSUCV!$B$3,MATCH(Mau27!N189,DSUCV!$C$4:$C$61,)+COUNTIF($N$123:N189,N189)-1,))</f>
        <v>Lê Xuân Hà</v>
      </c>
      <c r="G189" s="389"/>
      <c r="H189" s="390"/>
      <c r="I189" s="384">
        <f ca="1">OFFSET(DSUCV!$Y$3,MATCH(Mau27!F189,DSUCV!$B$4:$B$61,),)</f>
        <v>0.00042496</v>
      </c>
      <c r="J189" s="385"/>
      <c r="K189" s="386" t="e">
        <f ca="1">OFFSET(DSUCV!$Y$3,MATCH(Mau27!F189,DSUCV!$B$4:$B$61,),1)</f>
        <v>#DIV/0!</v>
      </c>
      <c r="L189" s="387"/>
      <c r="M189" s="62" t="str">
        <f ca="1">IF(ISNUMBER(OFFSET(DSUCV!$Y$3,MATCH(Mau27!F189,DSUCV!$B$4:$B$61,),3)),"","Không trúng cử")</f>
        <v>Không trúng cử</v>
      </c>
      <c r="N189" s="61">
        <v>9</v>
      </c>
    </row>
    <row r="190" spans="1:14" ht="18.75" customHeight="1">
      <c r="A190" s="330"/>
      <c r="B190" s="326"/>
      <c r="C190" s="326"/>
      <c r="D190" s="326"/>
      <c r="E190" s="327"/>
      <c r="F190" s="388" t="str">
        <f ca="1">IF(COUNTIF($N$123:N190,N190)&gt;OFFSET(TTinDV!$A$5,MATCH(Mau27!N190,TTinDV!$A$6:$A$40,),4),"",OFFSET(DSUCV!$B$3,MATCH(Mau27!N190,DSUCV!$C$4:$C$61,)+COUNTIF($N$123:N190,N190)-1,))</f>
        <v>Trương Thị Mỹ Hạnh</v>
      </c>
      <c r="G190" s="389"/>
      <c r="H190" s="390"/>
      <c r="I190" s="384">
        <f ca="1">OFFSET(DSUCV!$Y$3,MATCH(Mau27!F190,DSUCV!$B$4:$B$61,),)</f>
        <v>0.00042496</v>
      </c>
      <c r="J190" s="385"/>
      <c r="K190" s="386" t="e">
        <f ca="1">OFFSET(DSUCV!$Y$3,MATCH(Mau27!F190,DSUCV!$B$4:$B$61,),1)</f>
        <v>#DIV/0!</v>
      </c>
      <c r="L190" s="387"/>
      <c r="M190" s="62" t="str">
        <f ca="1">IF(ISNUMBER(OFFSET(DSUCV!$Y$3,MATCH(Mau27!F190,DSUCV!$B$4:$B$61,),3)),"","Không trúng cử")</f>
        <v>Không trúng cử</v>
      </c>
      <c r="N190" s="61">
        <v>9</v>
      </c>
    </row>
    <row r="191" spans="1:14" ht="18.75" customHeight="1">
      <c r="A191" s="330"/>
      <c r="B191" s="326"/>
      <c r="C191" s="326"/>
      <c r="D191" s="326"/>
      <c r="E191" s="327"/>
      <c r="F191" s="388" t="str">
        <f ca="1">IF(COUNTIF($N$123:N191,N191)&gt;OFFSET(TTinDV!$A$5,MATCH(Mau27!N191,TTinDV!$A$6:$A$40,),4),"",OFFSET(DSUCV!$B$3,MATCH(Mau27!N191,DSUCV!$C$4:$C$61,)+COUNTIF($N$123:N191,N191)-1,))</f>
        <v>Nguyễn Phú Sơn</v>
      </c>
      <c r="G191" s="389"/>
      <c r="H191" s="390"/>
      <c r="I191" s="384">
        <f ca="1">OFFSET(DSUCV!$Y$3,MATCH(Mau27!F191,DSUCV!$B$4:$B$61,),)</f>
        <v>0.00042496</v>
      </c>
      <c r="J191" s="385"/>
      <c r="K191" s="386" t="e">
        <f ca="1">OFFSET(DSUCV!$Y$3,MATCH(Mau27!F191,DSUCV!$B$4:$B$61,),1)</f>
        <v>#DIV/0!</v>
      </c>
      <c r="L191" s="387"/>
      <c r="M191" s="62" t="str">
        <f ca="1">IF(ISNUMBER(OFFSET(DSUCV!$Y$3,MATCH(Mau27!F191,DSUCV!$B$4:$B$61,),3)),"","Không trúng cử")</f>
        <v>Không trúng cử</v>
      </c>
      <c r="N191" s="61">
        <v>9</v>
      </c>
    </row>
    <row r="192" spans="1:14" ht="18.75" customHeight="1">
      <c r="A192" s="330"/>
      <c r="B192" s="326"/>
      <c r="C192" s="326"/>
      <c r="D192" s="326"/>
      <c r="E192" s="327"/>
      <c r="F192" s="388">
        <f ca="1">IF(COUNTIF($N$123:N192,N192)&gt;OFFSET(TTinDV!$A$5,MATCH(Mau27!N192,TTinDV!$A$6:$A$40,),4),"",OFFSET(DSUCV!$B$3,MATCH(Mau27!N192,DSUCV!$C$4:$C$61,)+COUNTIF($N$123:N192,N192)-1,))</f>
      </c>
      <c r="G192" s="389"/>
      <c r="H192" s="390"/>
      <c r="I192" s="384" t="e">
        <f ca="1">OFFSET(DSUCV!$Y$3,MATCH(Mau27!F192,DSUCV!$B$4:$B$61,),)</f>
        <v>#N/A</v>
      </c>
      <c r="J192" s="385"/>
      <c r="K192" s="386" t="e">
        <f ca="1">OFFSET(DSUCV!$Y$3,MATCH(Mau27!F192,DSUCV!$B$4:$B$61,),1)</f>
        <v>#N/A</v>
      </c>
      <c r="L192" s="387"/>
      <c r="M192" s="62" t="str">
        <f ca="1">IF(ISNUMBER(OFFSET(DSUCV!$Y$3,MATCH(Mau27!F192,DSUCV!$B$4:$B$61,),3)),"","Không trúng cử")</f>
        <v>Không trúng cử</v>
      </c>
      <c r="N192" s="61">
        <v>9</v>
      </c>
    </row>
    <row r="193" spans="1:14" ht="18.75" customHeight="1">
      <c r="A193" s="330"/>
      <c r="B193" s="326"/>
      <c r="C193" s="326"/>
      <c r="D193" s="326"/>
      <c r="E193" s="327"/>
      <c r="F193" s="388">
        <f ca="1">IF(COUNTIF($N$123:N193,N193)&gt;OFFSET(TTinDV!$A$5,MATCH(Mau27!N193,TTinDV!$A$6:$A$40,),4),"",OFFSET(DSUCV!$B$3,MATCH(Mau27!N193,DSUCV!$C$4:$C$61,)+COUNTIF($N$123:N193,N193)-1,))</f>
      </c>
      <c r="G193" s="389"/>
      <c r="H193" s="390"/>
      <c r="I193" s="384" t="e">
        <f ca="1">OFFSET(DSUCV!$Y$3,MATCH(Mau27!F193,DSUCV!$B$4:$B$61,),)</f>
        <v>#N/A</v>
      </c>
      <c r="J193" s="385"/>
      <c r="K193" s="386" t="e">
        <f ca="1">OFFSET(DSUCV!$Y$3,MATCH(Mau27!F193,DSUCV!$B$4:$B$61,),1)</f>
        <v>#N/A</v>
      </c>
      <c r="L193" s="387"/>
      <c r="M193" s="62" t="str">
        <f ca="1">IF(ISNUMBER(OFFSET(DSUCV!$Y$3,MATCH(Mau27!F193,DSUCV!$B$4:$B$61,),3)),"","Không trúng cử")</f>
        <v>Không trúng cử</v>
      </c>
      <c r="N193" s="61">
        <v>9</v>
      </c>
    </row>
    <row r="194" spans="1:14" ht="18.75" customHeight="1">
      <c r="A194" s="330"/>
      <c r="B194" s="326"/>
      <c r="C194" s="326"/>
      <c r="D194" s="326"/>
      <c r="E194" s="327"/>
      <c r="F194" s="388">
        <f ca="1">IF(COUNTIF($N$123:N194,N194)&gt;OFFSET(TTinDV!$A$5,MATCH(Mau27!N194,TTinDV!$A$6:$A$40,),4),"",OFFSET(DSUCV!$B$3,MATCH(Mau27!N194,DSUCV!$C$4:$C$61,)+COUNTIF($N$123:N194,N194)-1,))</f>
      </c>
      <c r="G194" s="389"/>
      <c r="H194" s="390"/>
      <c r="I194" s="384" t="e">
        <f ca="1">OFFSET(DSUCV!$Y$3,MATCH(Mau27!F194,DSUCV!$B$4:$B$61,),)</f>
        <v>#N/A</v>
      </c>
      <c r="J194" s="385"/>
      <c r="K194" s="386" t="e">
        <f ca="1">OFFSET(DSUCV!$Y$3,MATCH(Mau27!F194,DSUCV!$B$4:$B$61,),1)</f>
        <v>#N/A</v>
      </c>
      <c r="L194" s="387"/>
      <c r="M194" s="62" t="str">
        <f ca="1">IF(ISNUMBER(OFFSET(DSUCV!$Y$3,MATCH(Mau27!F194,DSUCV!$B$4:$B$61,),3)),"","Không trúng cử")</f>
        <v>Không trúng cử</v>
      </c>
      <c r="N194" s="61">
        <v>9</v>
      </c>
    </row>
    <row r="195" spans="1:13" ht="16.5">
      <c r="A195" s="63"/>
      <c r="B195" s="95"/>
      <c r="C195" s="95"/>
      <c r="D195" s="95"/>
      <c r="E195" s="95"/>
      <c r="F195" s="95"/>
      <c r="G195" s="95"/>
      <c r="H195" s="95"/>
      <c r="I195" s="95"/>
      <c r="J195" s="95"/>
      <c r="K195" s="95"/>
      <c r="L195" s="95"/>
      <c r="M195" s="95"/>
    </row>
    <row r="196" spans="1:14" ht="16.5">
      <c r="A196" s="391" t="s">
        <v>109</v>
      </c>
      <c r="B196" s="391"/>
      <c r="C196" s="391"/>
      <c r="D196" s="391"/>
      <c r="E196" s="391"/>
      <c r="F196" s="391"/>
      <c r="G196" s="391"/>
      <c r="H196" s="391"/>
      <c r="I196" s="391"/>
      <c r="J196" s="391"/>
      <c r="K196" s="391"/>
      <c r="L196" s="391"/>
      <c r="M196" s="391"/>
      <c r="N196" s="89"/>
    </row>
    <row r="197" spans="1:13" ht="16.5">
      <c r="A197" s="431" t="s">
        <v>108</v>
      </c>
      <c r="B197" s="431"/>
      <c r="C197" s="431"/>
      <c r="D197" s="431"/>
      <c r="E197" s="431"/>
      <c r="F197" s="431"/>
      <c r="G197" s="431"/>
      <c r="H197" s="431"/>
      <c r="I197" s="431"/>
      <c r="J197" s="431"/>
      <c r="K197" s="431"/>
      <c r="L197" s="431"/>
      <c r="M197" s="431"/>
    </row>
    <row r="198" spans="1:13" ht="16.5">
      <c r="A198" s="431" t="s">
        <v>108</v>
      </c>
      <c r="B198" s="431"/>
      <c r="C198" s="431"/>
      <c r="D198" s="431"/>
      <c r="E198" s="431"/>
      <c r="F198" s="431"/>
      <c r="G198" s="431"/>
      <c r="H198" s="431"/>
      <c r="I198" s="431"/>
      <c r="J198" s="431"/>
      <c r="K198" s="431"/>
      <c r="L198" s="431"/>
      <c r="M198" s="431"/>
    </row>
    <row r="199" spans="1:13" ht="16.5">
      <c r="A199" s="431" t="s">
        <v>148</v>
      </c>
      <c r="B199" s="431"/>
      <c r="C199" s="431"/>
      <c r="D199" s="431"/>
      <c r="E199" s="431"/>
      <c r="F199" s="431"/>
      <c r="G199" s="431"/>
      <c r="H199" s="431"/>
      <c r="I199" s="431"/>
      <c r="J199" s="431"/>
      <c r="K199" s="431"/>
      <c r="L199" s="431"/>
      <c r="M199" s="431"/>
    </row>
    <row r="200" spans="1:13" ht="39.75" customHeight="1">
      <c r="A200" s="375" t="s">
        <v>107</v>
      </c>
      <c r="B200" s="376"/>
      <c r="C200" s="376"/>
      <c r="D200" s="376"/>
      <c r="E200" s="377"/>
      <c r="F200" s="375" t="s">
        <v>106</v>
      </c>
      <c r="G200" s="376"/>
      <c r="H200" s="377"/>
      <c r="I200" s="375" t="s">
        <v>105</v>
      </c>
      <c r="J200" s="377"/>
      <c r="K200" s="375" t="s">
        <v>104</v>
      </c>
      <c r="L200" s="377"/>
      <c r="M200" s="81" t="s">
        <v>71</v>
      </c>
    </row>
    <row r="201" spans="1:13" ht="15.75" customHeight="1">
      <c r="A201" s="381" t="s">
        <v>103</v>
      </c>
      <c r="B201" s="382"/>
      <c r="C201" s="382"/>
      <c r="D201" s="382"/>
      <c r="E201" s="383"/>
      <c r="F201" s="428"/>
      <c r="G201" s="429"/>
      <c r="H201" s="430"/>
      <c r="I201" s="421"/>
      <c r="J201" s="422"/>
      <c r="K201" s="423"/>
      <c r="L201" s="424"/>
      <c r="M201" s="90"/>
    </row>
    <row r="202" spans="1:13" ht="15.75">
      <c r="A202" s="330" t="s">
        <v>102</v>
      </c>
      <c r="B202" s="326"/>
      <c r="C202" s="326"/>
      <c r="D202" s="326"/>
      <c r="E202" s="327"/>
      <c r="F202" s="425"/>
      <c r="G202" s="426"/>
      <c r="H202" s="427"/>
      <c r="I202" s="432"/>
      <c r="J202" s="433"/>
      <c r="K202" s="440"/>
      <c r="L202" s="441"/>
      <c r="M202" s="91"/>
    </row>
    <row r="203" spans="1:13" ht="15.75">
      <c r="A203" s="330"/>
      <c r="B203" s="326"/>
      <c r="C203" s="326"/>
      <c r="D203" s="326"/>
      <c r="E203" s="327"/>
      <c r="F203" s="425"/>
      <c r="G203" s="426"/>
      <c r="H203" s="427"/>
      <c r="I203" s="432"/>
      <c r="J203" s="433"/>
      <c r="K203" s="440"/>
      <c r="L203" s="441"/>
      <c r="M203" s="91"/>
    </row>
    <row r="204" spans="1:13" ht="15.75">
      <c r="A204" s="330"/>
      <c r="B204" s="326"/>
      <c r="C204" s="326"/>
      <c r="D204" s="326"/>
      <c r="E204" s="327"/>
      <c r="F204" s="425"/>
      <c r="G204" s="426"/>
      <c r="H204" s="427"/>
      <c r="I204" s="432"/>
      <c r="J204" s="433"/>
      <c r="K204" s="440"/>
      <c r="L204" s="441"/>
      <c r="M204" s="91"/>
    </row>
    <row r="205" spans="1:13" ht="15.75">
      <c r="A205" s="378"/>
      <c r="B205" s="379"/>
      <c r="C205" s="379"/>
      <c r="D205" s="379"/>
      <c r="E205" s="380"/>
      <c r="F205" s="435"/>
      <c r="G205" s="436"/>
      <c r="H205" s="437"/>
      <c r="I205" s="438"/>
      <c r="J205" s="439"/>
      <c r="K205" s="442"/>
      <c r="L205" s="443"/>
      <c r="M205" s="92"/>
    </row>
    <row r="206" spans="1:13" ht="16.5">
      <c r="A206" s="63"/>
      <c r="B206" s="80" t="s">
        <v>101</v>
      </c>
      <c r="C206" s="95"/>
      <c r="D206" s="95"/>
      <c r="E206" s="95"/>
      <c r="F206" s="95"/>
      <c r="G206" s="95"/>
      <c r="H206" s="95"/>
      <c r="I206" s="95"/>
      <c r="J206" s="95"/>
      <c r="K206" s="95"/>
      <c r="L206" s="95"/>
      <c r="M206" s="95"/>
    </row>
    <row r="207" spans="1:13" ht="16.5">
      <c r="A207" s="414" t="s">
        <v>99</v>
      </c>
      <c r="B207" s="414"/>
      <c r="C207" s="414"/>
      <c r="D207" s="414"/>
      <c r="E207" s="414"/>
      <c r="F207" s="414"/>
      <c r="G207" s="414"/>
      <c r="H207" s="414"/>
      <c r="I207" s="414"/>
      <c r="J207" s="414"/>
      <c r="K207" s="414"/>
      <c r="L207" s="414"/>
      <c r="M207" s="414"/>
    </row>
    <row r="208" spans="2:13" ht="16.5">
      <c r="B208" s="80" t="s">
        <v>100</v>
      </c>
      <c r="L208" s="96"/>
      <c r="M208" s="77"/>
    </row>
    <row r="209" spans="1:13" ht="16.5">
      <c r="A209" s="414" t="s">
        <v>99</v>
      </c>
      <c r="B209" s="414"/>
      <c r="C209" s="414"/>
      <c r="D209" s="414"/>
      <c r="E209" s="414"/>
      <c r="F209" s="414"/>
      <c r="G209" s="414"/>
      <c r="H209" s="414"/>
      <c r="I209" s="414"/>
      <c r="J209" s="414"/>
      <c r="K209" s="414"/>
      <c r="L209" s="414"/>
      <c r="M209" s="414"/>
    </row>
    <row r="210" spans="1:13" ht="16.5">
      <c r="A210" s="414" t="s">
        <v>99</v>
      </c>
      <c r="B210" s="414"/>
      <c r="C210" s="414"/>
      <c r="D210" s="414"/>
      <c r="E210" s="414"/>
      <c r="F210" s="414"/>
      <c r="G210" s="414"/>
      <c r="H210" s="414"/>
      <c r="I210" s="414"/>
      <c r="J210" s="414"/>
      <c r="K210" s="414"/>
      <c r="L210" s="414"/>
      <c r="M210" s="414"/>
    </row>
    <row r="211" spans="1:13" ht="16.5">
      <c r="A211" s="409" t="s">
        <v>98</v>
      </c>
      <c r="B211" s="409"/>
      <c r="C211" s="409"/>
      <c r="D211" s="409"/>
      <c r="E211" s="409"/>
      <c r="F211" s="409"/>
      <c r="G211" s="409"/>
      <c r="H211" s="409"/>
      <c r="I211" s="409"/>
      <c r="J211" s="409"/>
      <c r="K211" s="409"/>
      <c r="L211" s="409"/>
      <c r="M211" s="409"/>
    </row>
    <row r="212" spans="2:14" ht="16.5">
      <c r="B212" s="97"/>
      <c r="C212" s="98"/>
      <c r="D212" s="98"/>
      <c r="E212" s="98"/>
      <c r="F212" s="98"/>
      <c r="G212" s="98"/>
      <c r="H212" s="98"/>
      <c r="I212" s="98"/>
      <c r="J212" s="98"/>
      <c r="K212" s="98"/>
      <c r="L212" s="98"/>
      <c r="M212" s="98"/>
      <c r="N212" s="99"/>
    </row>
    <row r="213" spans="1:13" ht="16.5">
      <c r="A213" s="100"/>
      <c r="B213" s="445" t="s">
        <v>97</v>
      </c>
      <c r="C213" s="445"/>
      <c r="D213" s="445"/>
      <c r="E213" s="445"/>
      <c r="F213" s="445"/>
      <c r="G213" s="101"/>
      <c r="H213" s="100"/>
      <c r="I213" s="446" t="s">
        <v>96</v>
      </c>
      <c r="J213" s="446"/>
      <c r="K213" s="446"/>
      <c r="L213" s="446"/>
      <c r="M213" s="446"/>
    </row>
    <row r="214" spans="1:13" ht="15">
      <c r="A214" s="99"/>
      <c r="B214" s="434" t="s">
        <v>95</v>
      </c>
      <c r="C214" s="434"/>
      <c r="D214" s="434"/>
      <c r="E214" s="434"/>
      <c r="F214" s="434"/>
      <c r="G214" s="102"/>
      <c r="H214" s="103"/>
      <c r="I214" s="434" t="s">
        <v>94</v>
      </c>
      <c r="J214" s="434"/>
      <c r="K214" s="434"/>
      <c r="L214" s="434"/>
      <c r="M214" s="434"/>
    </row>
    <row r="215" spans="2:7" ht="16.5">
      <c r="B215" s="444" t="s">
        <v>93</v>
      </c>
      <c r="C215" s="444"/>
      <c r="D215" s="444"/>
      <c r="E215" s="444"/>
      <c r="F215" s="444"/>
      <c r="G215" s="104"/>
    </row>
    <row r="216" spans="2:7" ht="16.5">
      <c r="B216" s="105"/>
      <c r="C216" s="104"/>
      <c r="D216" s="104"/>
      <c r="E216" s="104"/>
      <c r="F216" s="106"/>
      <c r="G216" s="106"/>
    </row>
    <row r="217" spans="2:7" ht="16.5">
      <c r="B217" s="105"/>
      <c r="C217" s="104"/>
      <c r="D217" s="104"/>
      <c r="E217" s="104"/>
      <c r="F217" s="106"/>
      <c r="G217" s="106"/>
    </row>
    <row r="218" ht="15"/>
    <row r="219" ht="15"/>
    <row r="220" ht="15"/>
    <row r="221" ht="15"/>
  </sheetData>
  <sheetProtection deleteColumns="0" deleteRows="0"/>
  <mergeCells count="662">
    <mergeCell ref="K205:L205"/>
    <mergeCell ref="A207:M207"/>
    <mergeCell ref="A209:M209"/>
    <mergeCell ref="B215:F215"/>
    <mergeCell ref="A210:M210"/>
    <mergeCell ref="A211:M211"/>
    <mergeCell ref="B213:F213"/>
    <mergeCell ref="I213:M213"/>
    <mergeCell ref="A205:E205"/>
    <mergeCell ref="B214:F214"/>
    <mergeCell ref="I214:M214"/>
    <mergeCell ref="F205:H205"/>
    <mergeCell ref="I205:J205"/>
    <mergeCell ref="K202:L202"/>
    <mergeCell ref="F203:H203"/>
    <mergeCell ref="I203:J203"/>
    <mergeCell ref="K203:L203"/>
    <mergeCell ref="F204:H204"/>
    <mergeCell ref="I204:J204"/>
    <mergeCell ref="K204:L204"/>
    <mergeCell ref="A203:E203"/>
    <mergeCell ref="A204:E204"/>
    <mergeCell ref="A196:M196"/>
    <mergeCell ref="A197:M197"/>
    <mergeCell ref="A198:M198"/>
    <mergeCell ref="A199:M199"/>
    <mergeCell ref="F200:H200"/>
    <mergeCell ref="I200:J200"/>
    <mergeCell ref="K200:L200"/>
    <mergeCell ref="I202:J202"/>
    <mergeCell ref="F122:H122"/>
    <mergeCell ref="I122:J122"/>
    <mergeCell ref="K122:L122"/>
    <mergeCell ref="A200:E200"/>
    <mergeCell ref="F125:H125"/>
    <mergeCell ref="I125:J125"/>
    <mergeCell ref="K125:L125"/>
    <mergeCell ref="F123:H123"/>
    <mergeCell ref="I123:J123"/>
    <mergeCell ref="K123:L123"/>
    <mergeCell ref="F127:H127"/>
    <mergeCell ref="I127:J127"/>
    <mergeCell ref="K127:L127"/>
    <mergeCell ref="F126:H126"/>
    <mergeCell ref="I126:J126"/>
    <mergeCell ref="K126:L126"/>
    <mergeCell ref="A201:E201"/>
    <mergeCell ref="A202:E202"/>
    <mergeCell ref="F201:H201"/>
    <mergeCell ref="F129:H129"/>
    <mergeCell ref="F131:H131"/>
    <mergeCell ref="A129:E129"/>
    <mergeCell ref="A139:E139"/>
    <mergeCell ref="A138:E138"/>
    <mergeCell ref="A135:E135"/>
    <mergeCell ref="A137:E137"/>
    <mergeCell ref="I201:J201"/>
    <mergeCell ref="K201:L201"/>
    <mergeCell ref="F202:H202"/>
    <mergeCell ref="A132:E132"/>
    <mergeCell ref="F133:H133"/>
    <mergeCell ref="I133:J133"/>
    <mergeCell ref="K133:L133"/>
    <mergeCell ref="A133:E133"/>
    <mergeCell ref="I138:J138"/>
    <mergeCell ref="F134:H134"/>
    <mergeCell ref="A78:E78"/>
    <mergeCell ref="I67:J67"/>
    <mergeCell ref="K67:L67"/>
    <mergeCell ref="F68:H68"/>
    <mergeCell ref="I68:J68"/>
    <mergeCell ref="K68:L68"/>
    <mergeCell ref="F67:H67"/>
    <mergeCell ref="K71:L71"/>
    <mergeCell ref="F73:H73"/>
    <mergeCell ref="I72:J72"/>
    <mergeCell ref="F63:H63"/>
    <mergeCell ref="I63:J63"/>
    <mergeCell ref="K63:L63"/>
    <mergeCell ref="F64:H64"/>
    <mergeCell ref="I64:J64"/>
    <mergeCell ref="K64:L64"/>
    <mergeCell ref="A73:E73"/>
    <mergeCell ref="F69:H69"/>
    <mergeCell ref="I69:J69"/>
    <mergeCell ref="K69:L69"/>
    <mergeCell ref="K70:L70"/>
    <mergeCell ref="F71:H71"/>
    <mergeCell ref="I71:J71"/>
    <mergeCell ref="I73:J73"/>
    <mergeCell ref="K73:L73"/>
    <mergeCell ref="A72:E72"/>
    <mergeCell ref="K62:L62"/>
    <mergeCell ref="F60:H60"/>
    <mergeCell ref="I60:J60"/>
    <mergeCell ref="K60:L60"/>
    <mergeCell ref="F61:H61"/>
    <mergeCell ref="I61:J61"/>
    <mergeCell ref="K61:L61"/>
    <mergeCell ref="F62:H62"/>
    <mergeCell ref="I62:J62"/>
    <mergeCell ref="K59:L59"/>
    <mergeCell ref="F56:H56"/>
    <mergeCell ref="I56:J56"/>
    <mergeCell ref="K56:L56"/>
    <mergeCell ref="K57:L57"/>
    <mergeCell ref="F58:H58"/>
    <mergeCell ref="I58:J58"/>
    <mergeCell ref="K58:L58"/>
    <mergeCell ref="A56:E56"/>
    <mergeCell ref="F57:H57"/>
    <mergeCell ref="I57:J57"/>
    <mergeCell ref="F59:H59"/>
    <mergeCell ref="I59:J59"/>
    <mergeCell ref="A57:E57"/>
    <mergeCell ref="A58:E58"/>
    <mergeCell ref="K54:L54"/>
    <mergeCell ref="F53:H53"/>
    <mergeCell ref="I53:J53"/>
    <mergeCell ref="K53:L53"/>
    <mergeCell ref="F55:H55"/>
    <mergeCell ref="I55:J55"/>
    <mergeCell ref="A55:E55"/>
    <mergeCell ref="K55:L55"/>
    <mergeCell ref="I52:J52"/>
    <mergeCell ref="F54:H54"/>
    <mergeCell ref="I54:J54"/>
    <mergeCell ref="A53:E53"/>
    <mergeCell ref="A54:E54"/>
    <mergeCell ref="K52:L52"/>
    <mergeCell ref="I49:J49"/>
    <mergeCell ref="K49:L49"/>
    <mergeCell ref="F51:H51"/>
    <mergeCell ref="I51:J51"/>
    <mergeCell ref="K51:L51"/>
    <mergeCell ref="F50:H50"/>
    <mergeCell ref="I50:J50"/>
    <mergeCell ref="K50:L50"/>
    <mergeCell ref="F52:H52"/>
    <mergeCell ref="K43:L43"/>
    <mergeCell ref="F48:H48"/>
    <mergeCell ref="I48:J48"/>
    <mergeCell ref="A52:E52"/>
    <mergeCell ref="A49:E49"/>
    <mergeCell ref="A50:E50"/>
    <mergeCell ref="A51:E51"/>
    <mergeCell ref="K48:L48"/>
    <mergeCell ref="A48:E48"/>
    <mergeCell ref="F49:H49"/>
    <mergeCell ref="M43:M44"/>
    <mergeCell ref="B35:E35"/>
    <mergeCell ref="B36:E36"/>
    <mergeCell ref="B46:E46"/>
    <mergeCell ref="B43:E44"/>
    <mergeCell ref="A39:E39"/>
    <mergeCell ref="F43:F44"/>
    <mergeCell ref="G43:G44"/>
    <mergeCell ref="H43:H44"/>
    <mergeCell ref="I43:J43"/>
    <mergeCell ref="K66:L66"/>
    <mergeCell ref="A40:M40"/>
    <mergeCell ref="A41:M41"/>
    <mergeCell ref="A64:E64"/>
    <mergeCell ref="A65:E65"/>
    <mergeCell ref="A66:E66"/>
    <mergeCell ref="A61:E61"/>
    <mergeCell ref="F65:H65"/>
    <mergeCell ref="I65:J65"/>
    <mergeCell ref="K65:L65"/>
    <mergeCell ref="A43:A44"/>
    <mergeCell ref="B30:E30"/>
    <mergeCell ref="B31:E31"/>
    <mergeCell ref="B32:E32"/>
    <mergeCell ref="B33:E33"/>
    <mergeCell ref="B34:E34"/>
    <mergeCell ref="B37:E37"/>
    <mergeCell ref="B38:E38"/>
    <mergeCell ref="A10:M10"/>
    <mergeCell ref="A24:M24"/>
    <mergeCell ref="A25:M25"/>
    <mergeCell ref="A26:M26"/>
    <mergeCell ref="K1:M1"/>
    <mergeCell ref="A6:M6"/>
    <mergeCell ref="A7:M7"/>
    <mergeCell ref="A8:M8"/>
    <mergeCell ref="A28:A29"/>
    <mergeCell ref="A3:D3"/>
    <mergeCell ref="A4:D4"/>
    <mergeCell ref="M28:M29"/>
    <mergeCell ref="I28:J28"/>
    <mergeCell ref="K28:L28"/>
    <mergeCell ref="F28:F29"/>
    <mergeCell ref="G28:G29"/>
    <mergeCell ref="H28:H29"/>
    <mergeCell ref="B28:E29"/>
    <mergeCell ref="F82:H82"/>
    <mergeCell ref="I82:J82"/>
    <mergeCell ref="K82:L82"/>
    <mergeCell ref="F76:H76"/>
    <mergeCell ref="I76:J76"/>
    <mergeCell ref="K76:L76"/>
    <mergeCell ref="F81:H81"/>
    <mergeCell ref="I81:J81"/>
    <mergeCell ref="K81:L81"/>
    <mergeCell ref="F80:H80"/>
    <mergeCell ref="A63:E63"/>
    <mergeCell ref="A62:E62"/>
    <mergeCell ref="K74:L74"/>
    <mergeCell ref="K72:L72"/>
    <mergeCell ref="F70:H70"/>
    <mergeCell ref="I70:J70"/>
    <mergeCell ref="A69:E69"/>
    <mergeCell ref="A70:E70"/>
    <mergeCell ref="F66:H66"/>
    <mergeCell ref="I66:J66"/>
    <mergeCell ref="A76:E76"/>
    <mergeCell ref="A77:E77"/>
    <mergeCell ref="F74:H74"/>
    <mergeCell ref="I74:J74"/>
    <mergeCell ref="A74:E74"/>
    <mergeCell ref="A75:E75"/>
    <mergeCell ref="F77:H77"/>
    <mergeCell ref="I77:J77"/>
    <mergeCell ref="F75:H75"/>
    <mergeCell ref="I75:J75"/>
    <mergeCell ref="K75:L75"/>
    <mergeCell ref="F78:H78"/>
    <mergeCell ref="I78:J78"/>
    <mergeCell ref="K78:L78"/>
    <mergeCell ref="K77:L77"/>
    <mergeCell ref="I80:J80"/>
    <mergeCell ref="A79:E79"/>
    <mergeCell ref="A80:E80"/>
    <mergeCell ref="K79:L79"/>
    <mergeCell ref="I79:J79"/>
    <mergeCell ref="F79:H79"/>
    <mergeCell ref="K80:L80"/>
    <mergeCell ref="A85:E85"/>
    <mergeCell ref="A86:E86"/>
    <mergeCell ref="I85:J85"/>
    <mergeCell ref="F87:H87"/>
    <mergeCell ref="F85:H85"/>
    <mergeCell ref="F86:H86"/>
    <mergeCell ref="I86:J86"/>
    <mergeCell ref="I87:J87"/>
    <mergeCell ref="K86:L86"/>
    <mergeCell ref="A83:E83"/>
    <mergeCell ref="A84:E84"/>
    <mergeCell ref="F83:H83"/>
    <mergeCell ref="K85:L85"/>
    <mergeCell ref="I83:J83"/>
    <mergeCell ref="K83:L83"/>
    <mergeCell ref="F84:H84"/>
    <mergeCell ref="I84:J84"/>
    <mergeCell ref="K84:L84"/>
    <mergeCell ref="F88:H88"/>
    <mergeCell ref="K87:L87"/>
    <mergeCell ref="F89:H89"/>
    <mergeCell ref="F91:H91"/>
    <mergeCell ref="I91:J91"/>
    <mergeCell ref="K91:L91"/>
    <mergeCell ref="K90:L90"/>
    <mergeCell ref="F90:H90"/>
    <mergeCell ref="I90:J90"/>
    <mergeCell ref="I92:J92"/>
    <mergeCell ref="K92:L92"/>
    <mergeCell ref="I88:J88"/>
    <mergeCell ref="I89:J89"/>
    <mergeCell ref="K89:L89"/>
    <mergeCell ref="K88:L88"/>
    <mergeCell ref="F97:H97"/>
    <mergeCell ref="F92:H92"/>
    <mergeCell ref="I93:J93"/>
    <mergeCell ref="K93:L93"/>
    <mergeCell ref="I97:J97"/>
    <mergeCell ref="K97:L97"/>
    <mergeCell ref="I96:J96"/>
    <mergeCell ref="K96:L96"/>
    <mergeCell ref="F93:H93"/>
    <mergeCell ref="F96:H96"/>
    <mergeCell ref="K100:L100"/>
    <mergeCell ref="F99:H99"/>
    <mergeCell ref="I99:J99"/>
    <mergeCell ref="K99:L99"/>
    <mergeCell ref="F100:H100"/>
    <mergeCell ref="I100:J100"/>
    <mergeCell ref="A101:E101"/>
    <mergeCell ref="I94:J94"/>
    <mergeCell ref="K94:L94"/>
    <mergeCell ref="F95:H95"/>
    <mergeCell ref="I95:J95"/>
    <mergeCell ref="K95:L95"/>
    <mergeCell ref="I101:J101"/>
    <mergeCell ref="F94:H94"/>
    <mergeCell ref="I98:J98"/>
    <mergeCell ref="K98:L98"/>
    <mergeCell ref="I102:J102"/>
    <mergeCell ref="I103:J103"/>
    <mergeCell ref="F104:H104"/>
    <mergeCell ref="I104:J104"/>
    <mergeCell ref="K105:L105"/>
    <mergeCell ref="F72:H72"/>
    <mergeCell ref="F103:H103"/>
    <mergeCell ref="A81:E81"/>
    <mergeCell ref="A82:E82"/>
    <mergeCell ref="F101:H101"/>
    <mergeCell ref="F98:H98"/>
    <mergeCell ref="A99:E99"/>
    <mergeCell ref="A100:E100"/>
    <mergeCell ref="A92:E92"/>
    <mergeCell ref="A96:E96"/>
    <mergeCell ref="K112:L112"/>
    <mergeCell ref="K101:L101"/>
    <mergeCell ref="K104:L104"/>
    <mergeCell ref="K109:L109"/>
    <mergeCell ref="K106:L106"/>
    <mergeCell ref="K107:L107"/>
    <mergeCell ref="K103:L103"/>
    <mergeCell ref="K102:L102"/>
    <mergeCell ref="K111:L111"/>
    <mergeCell ref="K115:L115"/>
    <mergeCell ref="F116:H116"/>
    <mergeCell ref="K113:L113"/>
    <mergeCell ref="K110:L110"/>
    <mergeCell ref="F112:H112"/>
    <mergeCell ref="I112:J112"/>
    <mergeCell ref="F110:H110"/>
    <mergeCell ref="I110:J110"/>
    <mergeCell ref="F111:H111"/>
    <mergeCell ref="F120:H120"/>
    <mergeCell ref="I120:J120"/>
    <mergeCell ref="K120:L120"/>
    <mergeCell ref="I118:J118"/>
    <mergeCell ref="F119:H119"/>
    <mergeCell ref="I119:J119"/>
    <mergeCell ref="K119:L119"/>
    <mergeCell ref="K118:L118"/>
    <mergeCell ref="F118:H118"/>
    <mergeCell ref="K108:L108"/>
    <mergeCell ref="F107:H107"/>
    <mergeCell ref="I107:J107"/>
    <mergeCell ref="I117:J117"/>
    <mergeCell ref="F117:H117"/>
    <mergeCell ref="K114:L114"/>
    <mergeCell ref="F114:H114"/>
    <mergeCell ref="I114:J114"/>
    <mergeCell ref="K116:L116"/>
    <mergeCell ref="I115:J115"/>
    <mergeCell ref="A97:E97"/>
    <mergeCell ref="A103:E103"/>
    <mergeCell ref="A104:E104"/>
    <mergeCell ref="F115:H115"/>
    <mergeCell ref="A111:E111"/>
    <mergeCell ref="F113:H113"/>
    <mergeCell ref="F108:H108"/>
    <mergeCell ref="F109:H109"/>
    <mergeCell ref="F105:H105"/>
    <mergeCell ref="F102:H102"/>
    <mergeCell ref="A102:E102"/>
    <mergeCell ref="F106:H106"/>
    <mergeCell ref="I106:J106"/>
    <mergeCell ref="A116:E116"/>
    <mergeCell ref="I116:J116"/>
    <mergeCell ref="I111:J111"/>
    <mergeCell ref="I113:J113"/>
    <mergeCell ref="I108:J108"/>
    <mergeCell ref="I109:J109"/>
    <mergeCell ref="I105:J105"/>
    <mergeCell ref="A128:E128"/>
    <mergeCell ref="A105:E105"/>
    <mergeCell ref="A106:E106"/>
    <mergeCell ref="A113:E113"/>
    <mergeCell ref="A117:E117"/>
    <mergeCell ref="A118:E118"/>
    <mergeCell ref="A115:E115"/>
    <mergeCell ref="A124:E124"/>
    <mergeCell ref="A120:E120"/>
    <mergeCell ref="A126:E126"/>
    <mergeCell ref="I131:J131"/>
    <mergeCell ref="K131:L131"/>
    <mergeCell ref="K117:L117"/>
    <mergeCell ref="I128:J128"/>
    <mergeCell ref="K128:L128"/>
    <mergeCell ref="A121:M121"/>
    <mergeCell ref="F128:H128"/>
    <mergeCell ref="F124:H124"/>
    <mergeCell ref="I124:J124"/>
    <mergeCell ref="K124:L124"/>
    <mergeCell ref="I129:J129"/>
    <mergeCell ref="K129:L129"/>
    <mergeCell ref="F130:H130"/>
    <mergeCell ref="I130:J130"/>
    <mergeCell ref="K130:L130"/>
    <mergeCell ref="I137:J137"/>
    <mergeCell ref="K137:L137"/>
    <mergeCell ref="A136:E136"/>
    <mergeCell ref="F137:H137"/>
    <mergeCell ref="F136:H136"/>
    <mergeCell ref="I136:J136"/>
    <mergeCell ref="K136:L136"/>
    <mergeCell ref="F132:H132"/>
    <mergeCell ref="I132:J132"/>
    <mergeCell ref="K132:L132"/>
    <mergeCell ref="I134:J134"/>
    <mergeCell ref="K134:L134"/>
    <mergeCell ref="A134:E134"/>
    <mergeCell ref="F135:H135"/>
    <mergeCell ref="I135:J135"/>
    <mergeCell ref="K135:L135"/>
    <mergeCell ref="A142:E142"/>
    <mergeCell ref="F139:H139"/>
    <mergeCell ref="I139:J139"/>
    <mergeCell ref="K139:L139"/>
    <mergeCell ref="F140:H140"/>
    <mergeCell ref="I140:J140"/>
    <mergeCell ref="F142:H142"/>
    <mergeCell ref="I142:J142"/>
    <mergeCell ref="K142:L142"/>
    <mergeCell ref="F138:H138"/>
    <mergeCell ref="K140:L140"/>
    <mergeCell ref="K138:L138"/>
    <mergeCell ref="A140:E140"/>
    <mergeCell ref="F141:H141"/>
    <mergeCell ref="I141:J141"/>
    <mergeCell ref="K141:L141"/>
    <mergeCell ref="A141:E141"/>
    <mergeCell ref="K143:L143"/>
    <mergeCell ref="I144:J144"/>
    <mergeCell ref="K144:L144"/>
    <mergeCell ref="I147:J147"/>
    <mergeCell ref="K147:L147"/>
    <mergeCell ref="I145:J145"/>
    <mergeCell ref="K145:L145"/>
    <mergeCell ref="I146:J146"/>
    <mergeCell ref="F147:H147"/>
    <mergeCell ref="F148:H148"/>
    <mergeCell ref="A147:E147"/>
    <mergeCell ref="I143:J143"/>
    <mergeCell ref="F143:H143"/>
    <mergeCell ref="F145:H145"/>
    <mergeCell ref="F146:H146"/>
    <mergeCell ref="A145:E145"/>
    <mergeCell ref="A146:E146"/>
    <mergeCell ref="F144:H144"/>
    <mergeCell ref="I148:J148"/>
    <mergeCell ref="K148:L148"/>
    <mergeCell ref="A151:E151"/>
    <mergeCell ref="F149:H149"/>
    <mergeCell ref="I149:J149"/>
    <mergeCell ref="K149:L149"/>
    <mergeCell ref="F150:H150"/>
    <mergeCell ref="I150:J150"/>
    <mergeCell ref="K146:L146"/>
    <mergeCell ref="K150:L150"/>
    <mergeCell ref="A149:E149"/>
    <mergeCell ref="A150:E150"/>
    <mergeCell ref="F151:H151"/>
    <mergeCell ref="I151:J151"/>
    <mergeCell ref="K151:L151"/>
    <mergeCell ref="F152:H152"/>
    <mergeCell ref="I152:J152"/>
    <mergeCell ref="K152:L152"/>
    <mergeCell ref="A155:E155"/>
    <mergeCell ref="F153:H153"/>
    <mergeCell ref="I153:J153"/>
    <mergeCell ref="A153:E153"/>
    <mergeCell ref="A154:E154"/>
    <mergeCell ref="F155:H155"/>
    <mergeCell ref="A152:E152"/>
    <mergeCell ref="I155:J155"/>
    <mergeCell ref="K153:L153"/>
    <mergeCell ref="F154:H154"/>
    <mergeCell ref="I154:J154"/>
    <mergeCell ref="K154:L154"/>
    <mergeCell ref="K155:L155"/>
    <mergeCell ref="F156:H156"/>
    <mergeCell ref="I156:J156"/>
    <mergeCell ref="K156:L156"/>
    <mergeCell ref="A159:E159"/>
    <mergeCell ref="F157:H157"/>
    <mergeCell ref="I157:J157"/>
    <mergeCell ref="A157:E157"/>
    <mergeCell ref="A158:E158"/>
    <mergeCell ref="F159:H159"/>
    <mergeCell ref="A156:E156"/>
    <mergeCell ref="I159:J159"/>
    <mergeCell ref="K157:L157"/>
    <mergeCell ref="F158:H158"/>
    <mergeCell ref="I158:J158"/>
    <mergeCell ref="K158:L158"/>
    <mergeCell ref="K159:L159"/>
    <mergeCell ref="F160:H160"/>
    <mergeCell ref="I160:J160"/>
    <mergeCell ref="K160:L160"/>
    <mergeCell ref="A163:E163"/>
    <mergeCell ref="F161:H161"/>
    <mergeCell ref="I161:J161"/>
    <mergeCell ref="A161:E161"/>
    <mergeCell ref="A162:E162"/>
    <mergeCell ref="F163:H163"/>
    <mergeCell ref="A160:E160"/>
    <mergeCell ref="I163:J163"/>
    <mergeCell ref="K161:L161"/>
    <mergeCell ref="F162:H162"/>
    <mergeCell ref="I162:J162"/>
    <mergeCell ref="K162:L162"/>
    <mergeCell ref="K163:L163"/>
    <mergeCell ref="F164:H164"/>
    <mergeCell ref="I164:J164"/>
    <mergeCell ref="K164:L164"/>
    <mergeCell ref="A167:E167"/>
    <mergeCell ref="F165:H165"/>
    <mergeCell ref="I165:J165"/>
    <mergeCell ref="A165:E165"/>
    <mergeCell ref="A166:E166"/>
    <mergeCell ref="F167:H167"/>
    <mergeCell ref="A164:E164"/>
    <mergeCell ref="I167:J167"/>
    <mergeCell ref="K165:L165"/>
    <mergeCell ref="F166:H166"/>
    <mergeCell ref="I166:J166"/>
    <mergeCell ref="K166:L166"/>
    <mergeCell ref="K167:L167"/>
    <mergeCell ref="F168:H168"/>
    <mergeCell ref="I168:J168"/>
    <mergeCell ref="K168:L168"/>
    <mergeCell ref="A171:E171"/>
    <mergeCell ref="F169:H169"/>
    <mergeCell ref="I169:J169"/>
    <mergeCell ref="A169:E169"/>
    <mergeCell ref="A170:E170"/>
    <mergeCell ref="F171:H171"/>
    <mergeCell ref="A168:E168"/>
    <mergeCell ref="I171:J171"/>
    <mergeCell ref="K169:L169"/>
    <mergeCell ref="F170:H170"/>
    <mergeCell ref="I170:J170"/>
    <mergeCell ref="K170:L170"/>
    <mergeCell ref="K171:L171"/>
    <mergeCell ref="F172:H172"/>
    <mergeCell ref="I172:J172"/>
    <mergeCell ref="K172:L172"/>
    <mergeCell ref="A175:E175"/>
    <mergeCell ref="F173:H173"/>
    <mergeCell ref="I173:J173"/>
    <mergeCell ref="A173:E173"/>
    <mergeCell ref="A174:E174"/>
    <mergeCell ref="F175:H175"/>
    <mergeCell ref="A172:E172"/>
    <mergeCell ref="I175:J175"/>
    <mergeCell ref="K173:L173"/>
    <mergeCell ref="F174:H174"/>
    <mergeCell ref="I174:J174"/>
    <mergeCell ref="K174:L174"/>
    <mergeCell ref="K175:L175"/>
    <mergeCell ref="F176:H176"/>
    <mergeCell ref="I176:J176"/>
    <mergeCell ref="K176:L176"/>
    <mergeCell ref="A179:E179"/>
    <mergeCell ref="F177:H177"/>
    <mergeCell ref="I177:J177"/>
    <mergeCell ref="A177:E177"/>
    <mergeCell ref="A178:E178"/>
    <mergeCell ref="F179:H179"/>
    <mergeCell ref="A176:E176"/>
    <mergeCell ref="I179:J179"/>
    <mergeCell ref="K177:L177"/>
    <mergeCell ref="F178:H178"/>
    <mergeCell ref="I178:J178"/>
    <mergeCell ref="K178:L178"/>
    <mergeCell ref="K179:L179"/>
    <mergeCell ref="F180:H180"/>
    <mergeCell ref="I180:J180"/>
    <mergeCell ref="K180:L180"/>
    <mergeCell ref="A183:E183"/>
    <mergeCell ref="A180:E180"/>
    <mergeCell ref="I183:J183"/>
    <mergeCell ref="F181:H181"/>
    <mergeCell ref="I181:J181"/>
    <mergeCell ref="A181:E181"/>
    <mergeCell ref="A182:E182"/>
    <mergeCell ref="K185:L185"/>
    <mergeCell ref="K181:L181"/>
    <mergeCell ref="F182:H182"/>
    <mergeCell ref="I182:J182"/>
    <mergeCell ref="K182:L182"/>
    <mergeCell ref="K183:L183"/>
    <mergeCell ref="F184:H184"/>
    <mergeCell ref="I184:J184"/>
    <mergeCell ref="K184:L184"/>
    <mergeCell ref="F183:H183"/>
    <mergeCell ref="I190:J190"/>
    <mergeCell ref="A187:E187"/>
    <mergeCell ref="A188:E188"/>
    <mergeCell ref="F185:H185"/>
    <mergeCell ref="I185:J185"/>
    <mergeCell ref="K186:L186"/>
    <mergeCell ref="F187:H187"/>
    <mergeCell ref="I187:J187"/>
    <mergeCell ref="K187:L187"/>
    <mergeCell ref="F186:H186"/>
    <mergeCell ref="I186:J186"/>
    <mergeCell ref="I192:J192"/>
    <mergeCell ref="K192:L192"/>
    <mergeCell ref="A192:E192"/>
    <mergeCell ref="F191:H191"/>
    <mergeCell ref="I191:J191"/>
    <mergeCell ref="K191:L191"/>
    <mergeCell ref="F192:H192"/>
    <mergeCell ref="K190:L190"/>
    <mergeCell ref="A189:E189"/>
    <mergeCell ref="F188:H188"/>
    <mergeCell ref="I188:J188"/>
    <mergeCell ref="K188:L188"/>
    <mergeCell ref="F189:H189"/>
    <mergeCell ref="I189:J189"/>
    <mergeCell ref="K189:L189"/>
    <mergeCell ref="A190:E190"/>
    <mergeCell ref="F190:H190"/>
    <mergeCell ref="I194:J194"/>
    <mergeCell ref="K194:L194"/>
    <mergeCell ref="A193:E193"/>
    <mergeCell ref="A194:E194"/>
    <mergeCell ref="K193:L193"/>
    <mergeCell ref="F193:H193"/>
    <mergeCell ref="I193:J193"/>
    <mergeCell ref="F194:H194"/>
    <mergeCell ref="A127:E127"/>
    <mergeCell ref="A130:E130"/>
    <mergeCell ref="A131:E131"/>
    <mergeCell ref="A191:E191"/>
    <mergeCell ref="A185:E185"/>
    <mergeCell ref="A186:E186"/>
    <mergeCell ref="A184:E184"/>
    <mergeCell ref="A143:E143"/>
    <mergeCell ref="A144:E144"/>
    <mergeCell ref="A148:E148"/>
    <mergeCell ref="A87:E87"/>
    <mergeCell ref="A88:E88"/>
    <mergeCell ref="A71:E71"/>
    <mergeCell ref="A123:E123"/>
    <mergeCell ref="A89:E89"/>
    <mergeCell ref="A90:E90"/>
    <mergeCell ref="A91:E91"/>
    <mergeCell ref="A93:E93"/>
    <mergeCell ref="A95:E95"/>
    <mergeCell ref="A98:E98"/>
    <mergeCell ref="A122:E122"/>
    <mergeCell ref="A114:E114"/>
    <mergeCell ref="A112:E112"/>
    <mergeCell ref="A109:E109"/>
    <mergeCell ref="A110:E110"/>
    <mergeCell ref="A125:E125"/>
    <mergeCell ref="B45:E45"/>
    <mergeCell ref="A59:E59"/>
    <mergeCell ref="A60:E60"/>
    <mergeCell ref="A107:E107"/>
    <mergeCell ref="A108:E108"/>
    <mergeCell ref="A94:E94"/>
    <mergeCell ref="A67:E67"/>
    <mergeCell ref="A68:E68"/>
    <mergeCell ref="A119:E119"/>
  </mergeCells>
  <conditionalFormatting sqref="A30:M38">
    <cfRule type="expression" priority="2" dxfId="3" stopIfTrue="1">
      <formula>LEFT($A30)="K"</formula>
    </cfRule>
  </conditionalFormatting>
  <printOptions/>
  <pageMargins left="0.82" right="0.34" top="0.3937007874015748" bottom="0.5118110236220472" header="0.31496062992125984" footer="0.2"/>
  <pageSetup fitToHeight="0" fitToWidth="1" horizontalDpi="600" verticalDpi="600" orientation="portrait" paperSize="9" scale="96" r:id="rId2"/>
  <headerFooter alignWithMargins="0">
    <oddFooter>&amp;CTrang &amp;P</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V37"/>
  <sheetViews>
    <sheetView showGridLines="0" zoomScale="80" zoomScaleNormal="8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N19" sqref="N19"/>
    </sheetView>
  </sheetViews>
  <sheetFormatPr defaultColWidth="9.00390625" defaultRowHeight="15.75"/>
  <cols>
    <col min="1" max="1" width="4.375" style="0" customWidth="1"/>
    <col min="2" max="2" width="26.875" style="0" customWidth="1"/>
    <col min="3" max="3" width="7.00390625" style="0" customWidth="1"/>
    <col min="4" max="4" width="12.25390625" style="0" customWidth="1"/>
    <col min="6" max="6" width="20.75390625" style="0" customWidth="1"/>
    <col min="8" max="8" width="10.50390625" style="0" customWidth="1"/>
    <col min="9" max="9" width="20.125" style="0" customWidth="1"/>
    <col min="10" max="10" width="15.25390625" style="0" customWidth="1"/>
    <col min="11" max="11" width="17.375" style="0" customWidth="1"/>
    <col min="12" max="12" width="11.00390625" style="0" bestFit="1" customWidth="1"/>
    <col min="14" max="14" width="16.50390625" style="0" customWidth="1"/>
    <col min="16" max="16" width="11.125" style="0" customWidth="1"/>
    <col min="20" max="22" width="9.625" style="25" hidden="1" customWidth="1"/>
  </cols>
  <sheetData>
    <row r="1" spans="1:19" ht="15.75">
      <c r="A1" s="54"/>
      <c r="B1" s="54"/>
      <c r="C1" s="54"/>
      <c r="D1" s="54"/>
      <c r="E1" s="54"/>
      <c r="F1" s="54"/>
      <c r="G1" s="54"/>
      <c r="H1" s="54"/>
      <c r="I1" s="54"/>
      <c r="J1" s="54"/>
      <c r="K1" s="54"/>
      <c r="L1" s="54"/>
      <c r="M1" s="54"/>
      <c r="N1" s="54"/>
      <c r="O1" s="53"/>
      <c r="P1" s="54"/>
      <c r="Q1" s="117" t="s">
        <v>151</v>
      </c>
      <c r="R1" s="53"/>
      <c r="S1" s="59"/>
    </row>
    <row r="2" spans="1:19" ht="15.75">
      <c r="A2" s="450" t="s">
        <v>268</v>
      </c>
      <c r="B2" s="450"/>
      <c r="C2" s="227"/>
      <c r="D2" s="227"/>
      <c r="E2" s="118"/>
      <c r="F2" s="54"/>
      <c r="G2" s="57"/>
      <c r="H2" s="447" t="s">
        <v>92</v>
      </c>
      <c r="I2" s="447"/>
      <c r="J2" s="447"/>
      <c r="K2" s="447"/>
      <c r="L2" s="447"/>
      <c r="M2" s="447"/>
      <c r="N2" s="447"/>
      <c r="O2" s="447"/>
      <c r="P2" s="57"/>
      <c r="Q2" s="57"/>
      <c r="R2" s="54"/>
      <c r="S2" s="54"/>
    </row>
    <row r="3" spans="1:19" ht="15.75">
      <c r="A3" s="447" t="str">
        <f>UPPER(TenXa)</f>
        <v>HUYỆN HƯỚNG HÓA</v>
      </c>
      <c r="B3" s="447"/>
      <c r="C3" s="57"/>
      <c r="D3" s="57"/>
      <c r="E3" s="58"/>
      <c r="F3" s="54"/>
      <c r="G3" s="57"/>
      <c r="H3" s="447" t="s">
        <v>91</v>
      </c>
      <c r="I3" s="447"/>
      <c r="J3" s="447"/>
      <c r="K3" s="447"/>
      <c r="L3" s="447"/>
      <c r="M3" s="447"/>
      <c r="N3" s="447"/>
      <c r="O3" s="447"/>
      <c r="P3" s="57"/>
      <c r="Q3" s="57"/>
      <c r="R3" s="54"/>
      <c r="S3" s="54"/>
    </row>
    <row r="4" spans="1:19" ht="18.75">
      <c r="A4" s="56"/>
      <c r="B4" s="56"/>
      <c r="C4" s="56"/>
      <c r="D4" s="56"/>
      <c r="E4" s="56"/>
      <c r="F4" s="54"/>
      <c r="G4" s="55"/>
      <c r="H4" s="448"/>
      <c r="I4" s="448"/>
      <c r="J4" s="448"/>
      <c r="K4" s="448"/>
      <c r="L4" s="448"/>
      <c r="M4" s="448"/>
      <c r="N4" s="55"/>
      <c r="O4" s="55"/>
      <c r="P4" s="55"/>
      <c r="Q4" s="55"/>
      <c r="R4" s="54"/>
      <c r="S4" s="54"/>
    </row>
    <row r="5" spans="1:19" ht="16.5">
      <c r="A5" s="449" t="s">
        <v>90</v>
      </c>
      <c r="B5" s="449"/>
      <c r="C5" s="449"/>
      <c r="D5" s="449"/>
      <c r="E5" s="449"/>
      <c r="F5" s="449"/>
      <c r="G5" s="449"/>
      <c r="H5" s="449"/>
      <c r="I5" s="449"/>
      <c r="J5" s="449"/>
      <c r="K5" s="449"/>
      <c r="L5" s="449"/>
      <c r="M5" s="449"/>
      <c r="N5" s="449"/>
      <c r="O5" s="449"/>
      <c r="P5" s="449"/>
      <c r="Q5" s="449"/>
      <c r="R5" s="449"/>
      <c r="S5" s="449"/>
    </row>
    <row r="6" spans="1:19" ht="16.5">
      <c r="A6" s="449" t="s">
        <v>265</v>
      </c>
      <c r="B6" s="449"/>
      <c r="C6" s="449"/>
      <c r="D6" s="449"/>
      <c r="E6" s="449"/>
      <c r="F6" s="449"/>
      <c r="G6" s="449"/>
      <c r="H6" s="449"/>
      <c r="I6" s="449"/>
      <c r="J6" s="449"/>
      <c r="K6" s="449"/>
      <c r="L6" s="449"/>
      <c r="M6" s="449"/>
      <c r="N6" s="449"/>
      <c r="O6" s="449"/>
      <c r="P6" s="449"/>
      <c r="Q6" s="449"/>
      <c r="R6" s="449"/>
      <c r="S6" s="449"/>
    </row>
    <row r="7" spans="1:19" ht="16.5">
      <c r="A7" s="449" t="s">
        <v>89</v>
      </c>
      <c r="B7" s="449"/>
      <c r="C7" s="449"/>
      <c r="D7" s="449"/>
      <c r="E7" s="449"/>
      <c r="F7" s="449"/>
      <c r="G7" s="449"/>
      <c r="H7" s="449"/>
      <c r="I7" s="449"/>
      <c r="J7" s="449"/>
      <c r="K7" s="449"/>
      <c r="L7" s="449"/>
      <c r="M7" s="449"/>
      <c r="N7" s="449"/>
      <c r="O7" s="449"/>
      <c r="P7" s="449"/>
      <c r="Q7" s="449"/>
      <c r="R7" s="449"/>
      <c r="S7" s="449"/>
    </row>
    <row r="8" spans="1:19" ht="15.75">
      <c r="A8" s="54"/>
      <c r="B8" s="54"/>
      <c r="C8" s="54"/>
      <c r="D8" s="54"/>
      <c r="E8" s="54"/>
      <c r="F8" s="54"/>
      <c r="G8" s="54"/>
      <c r="H8" s="54"/>
      <c r="I8" s="54"/>
      <c r="J8" s="54"/>
      <c r="K8" s="54"/>
      <c r="L8" s="54"/>
      <c r="M8" s="54"/>
      <c r="N8" s="54"/>
      <c r="O8" s="54"/>
      <c r="P8" s="54"/>
      <c r="Q8" s="54"/>
      <c r="R8" s="54"/>
      <c r="S8" s="54"/>
    </row>
    <row r="9" spans="1:19" ht="15.75">
      <c r="A9" s="451" t="s">
        <v>88</v>
      </c>
      <c r="B9" s="451" t="s">
        <v>87</v>
      </c>
      <c r="C9" s="451" t="s">
        <v>86</v>
      </c>
      <c r="D9" s="451" t="s">
        <v>56</v>
      </c>
      <c r="E9" s="451" t="s">
        <v>57</v>
      </c>
      <c r="F9" s="451" t="s">
        <v>58</v>
      </c>
      <c r="G9" s="451" t="s">
        <v>59</v>
      </c>
      <c r="H9" s="451" t="s">
        <v>60</v>
      </c>
      <c r="I9" s="451" t="s">
        <v>61</v>
      </c>
      <c r="J9" s="451" t="s">
        <v>62</v>
      </c>
      <c r="K9" s="451" t="s">
        <v>85</v>
      </c>
      <c r="L9" s="451" t="s">
        <v>84</v>
      </c>
      <c r="M9" s="453" t="s">
        <v>83</v>
      </c>
      <c r="N9" s="453"/>
      <c r="O9" s="453"/>
      <c r="P9" s="453"/>
      <c r="Q9" s="453"/>
      <c r="R9" s="451" t="s">
        <v>82</v>
      </c>
      <c r="S9" s="451" t="s">
        <v>71</v>
      </c>
    </row>
    <row r="10" spans="1:19" ht="28.5">
      <c r="A10" s="452"/>
      <c r="B10" s="452"/>
      <c r="C10" s="452"/>
      <c r="D10" s="452"/>
      <c r="E10" s="452"/>
      <c r="F10" s="452"/>
      <c r="G10" s="452"/>
      <c r="H10" s="452"/>
      <c r="I10" s="452"/>
      <c r="J10" s="452"/>
      <c r="K10" s="452"/>
      <c r="L10" s="452"/>
      <c r="M10" s="115" t="s">
        <v>65</v>
      </c>
      <c r="N10" s="114" t="s">
        <v>81</v>
      </c>
      <c r="O10" s="115" t="s">
        <v>67</v>
      </c>
      <c r="P10" s="115" t="s">
        <v>68</v>
      </c>
      <c r="Q10" s="115" t="s">
        <v>69</v>
      </c>
      <c r="R10" s="452"/>
      <c r="S10" s="452"/>
    </row>
    <row r="11" spans="1:22" ht="15.75">
      <c r="A11" s="50">
        <v>1</v>
      </c>
      <c r="B11" s="51" t="s">
        <v>76</v>
      </c>
      <c r="C11" s="51" t="s">
        <v>77</v>
      </c>
      <c r="D11" s="51">
        <v>4</v>
      </c>
      <c r="E11" s="51">
        <v>5</v>
      </c>
      <c r="F11" s="51">
        <v>6</v>
      </c>
      <c r="G11" s="51">
        <v>7</v>
      </c>
      <c r="H11" s="51">
        <v>8</v>
      </c>
      <c r="I11" s="51">
        <v>9</v>
      </c>
      <c r="J11" s="51">
        <v>10</v>
      </c>
      <c r="K11" s="51">
        <v>11</v>
      </c>
      <c r="L11" s="51">
        <v>12</v>
      </c>
      <c r="M11" s="51">
        <v>13</v>
      </c>
      <c r="N11" s="51">
        <v>14</v>
      </c>
      <c r="O11" s="51">
        <v>15</v>
      </c>
      <c r="P11" s="51">
        <v>16</v>
      </c>
      <c r="Q11" s="51">
        <v>17</v>
      </c>
      <c r="R11" s="51">
        <v>18</v>
      </c>
      <c r="S11" s="116">
        <v>19</v>
      </c>
      <c r="T11" s="25" t="s">
        <v>333</v>
      </c>
      <c r="U11" s="25" t="s">
        <v>334</v>
      </c>
      <c r="V11" s="262" t="s">
        <v>331</v>
      </c>
    </row>
    <row r="12" spans="1:22" ht="15.75">
      <c r="A12" s="286">
        <f>COUNTA($B$12:B12)</f>
        <v>1</v>
      </c>
      <c r="B12" s="287" t="s">
        <v>166</v>
      </c>
      <c r="C12" s="288">
        <v>2</v>
      </c>
      <c r="D12" s="289">
        <v>22737</v>
      </c>
      <c r="E12" s="292"/>
      <c r="F12" s="290"/>
      <c r="G12" s="288" t="s">
        <v>342</v>
      </c>
      <c r="H12" s="288" t="s">
        <v>343</v>
      </c>
      <c r="I12" s="292"/>
      <c r="J12" s="292"/>
      <c r="K12" s="292"/>
      <c r="L12" s="292"/>
      <c r="M12" s="292"/>
      <c r="N12" s="292"/>
      <c r="O12" s="292"/>
      <c r="P12" s="292" t="s">
        <v>339</v>
      </c>
      <c r="Q12" s="292"/>
      <c r="R12" s="292" t="s">
        <v>78</v>
      </c>
      <c r="S12" s="292"/>
      <c r="T12" s="291">
        <v>54</v>
      </c>
      <c r="U12" s="292" t="s">
        <v>337</v>
      </c>
      <c r="V12" s="292" t="s">
        <v>350</v>
      </c>
    </row>
    <row r="13" spans="1:22" ht="15.75">
      <c r="A13" s="286">
        <f>COUNTA($B$12:B13)</f>
        <v>2</v>
      </c>
      <c r="B13" s="287" t="s">
        <v>167</v>
      </c>
      <c r="C13" s="288">
        <v>2</v>
      </c>
      <c r="D13" s="289">
        <v>25385</v>
      </c>
      <c r="E13" s="292"/>
      <c r="F13" s="290"/>
      <c r="G13" s="288" t="s">
        <v>342</v>
      </c>
      <c r="H13" s="288" t="s">
        <v>344</v>
      </c>
      <c r="I13" s="292"/>
      <c r="J13" s="292"/>
      <c r="K13" s="292"/>
      <c r="L13" s="292"/>
      <c r="M13" s="292"/>
      <c r="N13" s="292"/>
      <c r="O13" s="292"/>
      <c r="P13" s="292" t="s">
        <v>320</v>
      </c>
      <c r="Q13" s="292"/>
      <c r="R13" s="292"/>
      <c r="S13" s="292"/>
      <c r="T13" s="291">
        <v>46</v>
      </c>
      <c r="U13" s="292" t="s">
        <v>341</v>
      </c>
      <c r="V13" s="292" t="s">
        <v>350</v>
      </c>
    </row>
    <row r="14" spans="1:22" ht="15.75">
      <c r="A14" s="286">
        <f>COUNTA($B$12:B14)</f>
        <v>3</v>
      </c>
      <c r="B14" s="287" t="s">
        <v>168</v>
      </c>
      <c r="C14" s="288">
        <v>2</v>
      </c>
      <c r="D14" s="289">
        <v>29495</v>
      </c>
      <c r="E14" s="292" t="s">
        <v>302</v>
      </c>
      <c r="F14" s="290"/>
      <c r="G14" s="288" t="s">
        <v>342</v>
      </c>
      <c r="H14" s="288" t="s">
        <v>343</v>
      </c>
      <c r="I14" s="292"/>
      <c r="J14" s="292"/>
      <c r="K14" s="292"/>
      <c r="L14" s="292"/>
      <c r="M14" s="292"/>
      <c r="N14" s="292"/>
      <c r="O14" s="292"/>
      <c r="P14" s="292" t="s">
        <v>340</v>
      </c>
      <c r="Q14" s="292"/>
      <c r="R14" s="292"/>
      <c r="S14" s="292"/>
      <c r="T14" s="291">
        <v>35</v>
      </c>
      <c r="U14" s="292" t="s">
        <v>341</v>
      </c>
      <c r="V14" s="292" t="s">
        <v>349</v>
      </c>
    </row>
    <row r="15" spans="1:22" ht="15.75">
      <c r="A15" s="286">
        <f>COUNTA($B$12:B15)</f>
        <v>4</v>
      </c>
      <c r="B15" s="287" t="s">
        <v>169</v>
      </c>
      <c r="C15" s="288">
        <v>2</v>
      </c>
      <c r="D15" s="289">
        <v>21610</v>
      </c>
      <c r="E15" s="292"/>
      <c r="F15" s="290"/>
      <c r="G15" s="288" t="s">
        <v>342</v>
      </c>
      <c r="H15" s="288" t="s">
        <v>346</v>
      </c>
      <c r="I15" s="292"/>
      <c r="J15" s="292"/>
      <c r="K15" s="292"/>
      <c r="L15" s="292"/>
      <c r="M15" s="292"/>
      <c r="N15" s="292"/>
      <c r="O15" s="292"/>
      <c r="P15" s="292" t="s">
        <v>320</v>
      </c>
      <c r="Q15" s="292"/>
      <c r="R15" s="292"/>
      <c r="S15" s="292"/>
      <c r="T15" s="291">
        <v>57</v>
      </c>
      <c r="U15" s="292" t="s">
        <v>341</v>
      </c>
      <c r="V15" s="292" t="s">
        <v>353</v>
      </c>
    </row>
    <row r="16" spans="20:22" ht="15.75">
      <c r="T16" s="291"/>
      <c r="U16" s="292"/>
      <c r="V16" s="292"/>
    </row>
    <row r="17" spans="1:22" ht="15.75">
      <c r="A17" t="s">
        <v>260</v>
      </c>
      <c r="N17" s="225" t="s">
        <v>261</v>
      </c>
      <c r="T17" s="291"/>
      <c r="U17" s="292"/>
      <c r="V17" s="292"/>
    </row>
    <row r="18" spans="1:22" ht="15.75">
      <c r="A18" t="s">
        <v>384</v>
      </c>
      <c r="N18" s="226" t="s">
        <v>266</v>
      </c>
      <c r="T18" s="291"/>
      <c r="U18" s="292"/>
      <c r="V18" s="292"/>
    </row>
    <row r="19" spans="14:22" ht="15.75">
      <c r="N19" s="226" t="s">
        <v>267</v>
      </c>
      <c r="T19" s="291"/>
      <c r="U19" s="292"/>
      <c r="V19" s="292"/>
    </row>
    <row r="20" spans="20:22" ht="15.75">
      <c r="T20" s="291"/>
      <c r="U20" s="292"/>
      <c r="V20" s="292"/>
    </row>
    <row r="21" spans="20:22" ht="15.75">
      <c r="T21" s="291"/>
      <c r="U21" s="292"/>
      <c r="V21" s="292"/>
    </row>
    <row r="22" spans="20:22" ht="15.75">
      <c r="T22" s="291"/>
      <c r="U22" s="292"/>
      <c r="V22" s="292"/>
    </row>
    <row r="23" spans="20:22" ht="15.75">
      <c r="T23" s="291"/>
      <c r="U23" s="292"/>
      <c r="V23" s="292"/>
    </row>
    <row r="24" spans="20:22" ht="15.75">
      <c r="T24" s="291"/>
      <c r="U24" s="292"/>
      <c r="V24" s="292"/>
    </row>
    <row r="25" spans="20:22" ht="15.75">
      <c r="T25" s="291"/>
      <c r="U25" s="292"/>
      <c r="V25" s="292"/>
    </row>
    <row r="26" spans="20:22" ht="15.75">
      <c r="T26" s="291"/>
      <c r="U26" s="292"/>
      <c r="V26" s="292"/>
    </row>
    <row r="27" spans="20:22" ht="15.75">
      <c r="T27" s="291"/>
      <c r="U27" s="292"/>
      <c r="V27" s="292"/>
    </row>
    <row r="28" spans="20:22" ht="15.75">
      <c r="T28" s="291"/>
      <c r="U28" s="292"/>
      <c r="V28" s="292"/>
    </row>
    <row r="29" spans="20:22" ht="15.75">
      <c r="T29" s="291"/>
      <c r="U29" s="292"/>
      <c r="V29" s="292"/>
    </row>
    <row r="30" spans="20:22" ht="15.75">
      <c r="T30" s="291"/>
      <c r="U30" s="292"/>
      <c r="V30" s="292"/>
    </row>
    <row r="31" spans="20:22" ht="15.75">
      <c r="T31" s="291"/>
      <c r="U31" s="292"/>
      <c r="V31" s="292"/>
    </row>
    <row r="32" spans="20:22" ht="15.75">
      <c r="T32" s="291"/>
      <c r="U32" s="292"/>
      <c r="V32" s="292"/>
    </row>
    <row r="33" spans="20:22" ht="15.75">
      <c r="T33" s="291"/>
      <c r="U33" s="292"/>
      <c r="V33" s="292"/>
    </row>
    <row r="34" spans="20:22" ht="15.75">
      <c r="T34" s="291"/>
      <c r="U34" s="292"/>
      <c r="V34" s="292"/>
    </row>
    <row r="35" spans="20:22" ht="15.75">
      <c r="T35" s="291"/>
      <c r="U35" s="292"/>
      <c r="V35" s="292"/>
    </row>
    <row r="36" spans="20:22" ht="15.75">
      <c r="T36" s="291"/>
      <c r="U36" s="292"/>
      <c r="V36" s="292"/>
    </row>
    <row r="37" spans="20:22" ht="15.75">
      <c r="T37" s="291"/>
      <c r="U37" s="292"/>
      <c r="V37" s="292"/>
    </row>
  </sheetData>
  <sheetProtection/>
  <mergeCells count="23">
    <mergeCell ref="S9:S10"/>
    <mergeCell ref="I9:I10"/>
    <mergeCell ref="J9:J10"/>
    <mergeCell ref="K9:K10"/>
    <mergeCell ref="L9:L10"/>
    <mergeCell ref="M9:Q9"/>
    <mergeCell ref="R9:R10"/>
    <mergeCell ref="A6:S6"/>
    <mergeCell ref="A7:S7"/>
    <mergeCell ref="A9:A10"/>
    <mergeCell ref="B9:B10"/>
    <mergeCell ref="C9:C10"/>
    <mergeCell ref="D9:D10"/>
    <mergeCell ref="E9:E10"/>
    <mergeCell ref="F9:F10"/>
    <mergeCell ref="G9:G10"/>
    <mergeCell ref="H9:H10"/>
    <mergeCell ref="H2:O2"/>
    <mergeCell ref="H3:O3"/>
    <mergeCell ref="H4:M4"/>
    <mergeCell ref="A5:S5"/>
    <mergeCell ref="A2:B2"/>
    <mergeCell ref="A3:B3"/>
  </mergeCells>
  <conditionalFormatting sqref="A9:S11">
    <cfRule type="expression" priority="37" dxfId="72" stopIfTrue="1">
      <formula>$A$2&lt;&gt;""</formula>
    </cfRule>
  </conditionalFormatting>
  <conditionalFormatting sqref="A91:S206">
    <cfRule type="expression" priority="39" dxfId="73" stopIfTrue="1">
      <formula>$B91&lt;&gt;""</formula>
    </cfRule>
  </conditionalFormatting>
  <conditionalFormatting sqref="A12:S15">
    <cfRule type="expression" priority="40" dxfId="74" stopIfTrue="1">
      <formula>$B12&lt;&gt;""</formula>
    </cfRule>
  </conditionalFormatting>
  <dataValidations count="1">
    <dataValidation type="list" allowBlank="1" showInputMessage="1" showErrorMessage="1" error="Đánh dấu &quot;x&quot;" sqref="R11">
      <formula1>"x"</formula1>
    </dataValidation>
  </dataValidations>
  <printOptions/>
  <pageMargins left="0.37" right="0.27" top="0.55" bottom="0.51" header="0.3" footer="0.3"/>
  <pageSetup fitToHeight="0" fitToWidth="1"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M37"/>
  <sheetViews>
    <sheetView showGridLines="0" showRowColHeaders="0" zoomScale="80" zoomScaleNormal="80" zoomScalePageLayoutView="0" workbookViewId="0" topLeftCell="A1">
      <pane xSplit="65" ySplit="5" topLeftCell="BN6" activePane="bottomRight" state="frozen"/>
      <selection pane="topLeft" activeCell="A1" sqref="A1"/>
      <selection pane="topRight" activeCell="BN1" sqref="BN1"/>
      <selection pane="bottomLeft" activeCell="A6" sqref="A6"/>
      <selection pane="bottomRight" activeCell="A11" sqref="A11:B11"/>
    </sheetView>
  </sheetViews>
  <sheetFormatPr defaultColWidth="0" defaultRowHeight="15.75"/>
  <cols>
    <col min="1" max="65" width="2.125" style="53" customWidth="1"/>
    <col min="66" max="66" width="2.00390625" style="53" customWidth="1"/>
    <col min="67" max="68" width="2.00390625" style="53" hidden="1" customWidth="1"/>
    <col min="69" max="75" width="2.50390625" style="53" hidden="1" customWidth="1"/>
    <col min="76" max="149" width="3.25390625" style="53" hidden="1" customWidth="1"/>
    <col min="150" max="16384" width="0" style="53" hidden="1" customWidth="1"/>
  </cols>
  <sheetData>
    <row r="1" spans="1:60" ht="11.25" customHeight="1">
      <c r="A1" s="237"/>
      <c r="B1" s="237"/>
      <c r="C1" s="237"/>
      <c r="D1" s="237"/>
      <c r="E1" s="237"/>
      <c r="F1" s="237"/>
      <c r="G1" s="237"/>
      <c r="H1" s="237"/>
      <c r="I1" s="237"/>
      <c r="J1" s="237"/>
      <c r="K1" s="237"/>
      <c r="L1" s="237"/>
      <c r="M1" s="237"/>
      <c r="N1" s="237"/>
      <c r="O1" s="237"/>
      <c r="Q1" s="237"/>
      <c r="T1" s="238"/>
      <c r="U1" s="238"/>
      <c r="BH1" s="239" t="s">
        <v>269</v>
      </c>
    </row>
    <row r="2" spans="2:45" ht="15">
      <c r="B2" s="58"/>
      <c r="C2" s="58"/>
      <c r="F2" s="56" t="s">
        <v>139</v>
      </c>
      <c r="G2" s="237"/>
      <c r="H2" s="58"/>
      <c r="T2" s="237"/>
      <c r="U2" s="237"/>
      <c r="AI2" s="56" t="s">
        <v>92</v>
      </c>
      <c r="AJ2" s="56"/>
      <c r="AK2" s="56"/>
      <c r="AL2" s="56"/>
      <c r="AM2" s="56"/>
      <c r="AN2" s="56"/>
      <c r="AO2" s="56"/>
      <c r="AP2" s="56"/>
      <c r="AQ2" s="56"/>
      <c r="AR2" s="56"/>
      <c r="AS2" s="56"/>
    </row>
    <row r="3" spans="2:45" ht="15">
      <c r="B3" s="58"/>
      <c r="C3" s="58"/>
      <c r="F3" s="56" t="s">
        <v>270</v>
      </c>
      <c r="G3" s="237"/>
      <c r="H3" s="58"/>
      <c r="T3" s="237"/>
      <c r="U3" s="237"/>
      <c r="AI3" s="56" t="s">
        <v>91</v>
      </c>
      <c r="AJ3" s="56"/>
      <c r="AK3" s="56"/>
      <c r="AL3" s="56"/>
      <c r="AM3" s="56"/>
      <c r="AN3" s="56"/>
      <c r="AO3" s="56"/>
      <c r="AP3" s="56"/>
      <c r="AQ3" s="56"/>
      <c r="AR3" s="56"/>
      <c r="AS3" s="56"/>
    </row>
    <row r="4" spans="1:21" ht="15" customHeight="1">
      <c r="A4" s="56"/>
      <c r="B4" s="56"/>
      <c r="C4" s="56"/>
      <c r="D4" s="56"/>
      <c r="E4" s="56"/>
      <c r="F4" s="56"/>
      <c r="G4" s="237"/>
      <c r="H4" s="240"/>
      <c r="I4" s="542"/>
      <c r="J4" s="542"/>
      <c r="K4" s="542"/>
      <c r="L4" s="542"/>
      <c r="M4" s="542"/>
      <c r="N4" s="542"/>
      <c r="O4" s="240"/>
      <c r="P4" s="240"/>
      <c r="Q4" s="240"/>
      <c r="R4" s="240"/>
      <c r="S4" s="237"/>
      <c r="T4" s="237"/>
      <c r="U4" s="237"/>
    </row>
    <row r="5" spans="1:65" ht="29.25" customHeight="1">
      <c r="A5" s="543" t="s">
        <v>271</v>
      </c>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row>
    <row r="6" spans="1:21" ht="12.75" customHeight="1">
      <c r="A6" s="544"/>
      <c r="B6" s="544"/>
      <c r="C6" s="544"/>
      <c r="D6" s="544"/>
      <c r="E6" s="544"/>
      <c r="F6" s="544"/>
      <c r="G6" s="544"/>
      <c r="H6" s="544"/>
      <c r="I6" s="544"/>
      <c r="J6" s="544"/>
      <c r="K6" s="544"/>
      <c r="L6" s="544"/>
      <c r="M6" s="544"/>
      <c r="N6" s="544"/>
      <c r="O6" s="544"/>
      <c r="P6" s="544"/>
      <c r="Q6" s="544"/>
      <c r="R6" s="544"/>
      <c r="S6" s="544"/>
      <c r="T6" s="544"/>
      <c r="U6" s="544"/>
    </row>
    <row r="7" spans="1:21" ht="21.75" customHeight="1">
      <c r="A7" s="241" t="s">
        <v>272</v>
      </c>
      <c r="B7" s="242"/>
      <c r="C7" s="242"/>
      <c r="D7" s="243"/>
      <c r="E7" s="243"/>
      <c r="F7" s="243"/>
      <c r="G7" s="243"/>
      <c r="H7" s="243"/>
      <c r="I7" s="243"/>
      <c r="J7" s="237"/>
      <c r="K7" s="237"/>
      <c r="L7" s="237"/>
      <c r="M7" s="237"/>
      <c r="N7" s="237"/>
      <c r="O7" s="237"/>
      <c r="P7" s="237"/>
      <c r="Q7" s="237"/>
      <c r="R7" s="237"/>
      <c r="S7" s="237"/>
      <c r="T7" s="237"/>
      <c r="U7" s="237"/>
    </row>
    <row r="8" spans="1:65" ht="35.25" customHeight="1">
      <c r="A8" s="464" t="s">
        <v>88</v>
      </c>
      <c r="B8" s="464"/>
      <c r="C8" s="464" t="s">
        <v>273</v>
      </c>
      <c r="D8" s="464"/>
      <c r="E8" s="464"/>
      <c r="F8" s="464"/>
      <c r="G8" s="464"/>
      <c r="H8" s="464"/>
      <c r="I8" s="464"/>
      <c r="J8" s="464"/>
      <c r="K8" s="464"/>
      <c r="L8" s="464" t="s">
        <v>274</v>
      </c>
      <c r="M8" s="464"/>
      <c r="N8" s="464"/>
      <c r="O8" s="464"/>
      <c r="P8" s="464"/>
      <c r="Q8" s="464"/>
      <c r="R8" s="464"/>
      <c r="S8" s="464"/>
      <c r="T8" s="464"/>
      <c r="U8" s="497" t="s">
        <v>107</v>
      </c>
      <c r="V8" s="498"/>
      <c r="W8" s="498"/>
      <c r="X8" s="498"/>
      <c r="Y8" s="498"/>
      <c r="Z8" s="498"/>
      <c r="AA8" s="498"/>
      <c r="AB8" s="498"/>
      <c r="AC8" s="498"/>
      <c r="AD8" s="498"/>
      <c r="AE8" s="498"/>
      <c r="AF8" s="498"/>
      <c r="AG8" s="498"/>
      <c r="AH8" s="498"/>
      <c r="AI8" s="499"/>
      <c r="AJ8" s="497" t="s">
        <v>275</v>
      </c>
      <c r="AK8" s="498"/>
      <c r="AL8" s="498"/>
      <c r="AM8" s="498"/>
      <c r="AN8" s="498"/>
      <c r="AO8" s="498"/>
      <c r="AP8" s="498"/>
      <c r="AQ8" s="498"/>
      <c r="AR8" s="498"/>
      <c r="AS8" s="498"/>
      <c r="AT8" s="498"/>
      <c r="AU8" s="498"/>
      <c r="AV8" s="498"/>
      <c r="AW8" s="498"/>
      <c r="AX8" s="499"/>
      <c r="AY8" s="464" t="s">
        <v>276</v>
      </c>
      <c r="AZ8" s="464"/>
      <c r="BA8" s="464"/>
      <c r="BB8" s="464"/>
      <c r="BC8" s="464"/>
      <c r="BD8" s="464"/>
      <c r="BE8" s="464"/>
      <c r="BF8" s="464"/>
      <c r="BG8" s="464"/>
      <c r="BH8" s="464"/>
      <c r="BI8" s="464"/>
      <c r="BJ8" s="464"/>
      <c r="BK8" s="464"/>
      <c r="BL8" s="464"/>
      <c r="BM8" s="464"/>
    </row>
    <row r="9" spans="1:65" ht="102" customHeight="1">
      <c r="A9" s="464"/>
      <c r="B9" s="464"/>
      <c r="C9" s="464"/>
      <c r="D9" s="464"/>
      <c r="E9" s="464"/>
      <c r="F9" s="464"/>
      <c r="G9" s="464"/>
      <c r="H9" s="464"/>
      <c r="I9" s="464"/>
      <c r="J9" s="464"/>
      <c r="K9" s="464"/>
      <c r="L9" s="464" t="s">
        <v>277</v>
      </c>
      <c r="M9" s="464"/>
      <c r="N9" s="464"/>
      <c r="O9" s="464" t="s">
        <v>278</v>
      </c>
      <c r="P9" s="464"/>
      <c r="Q9" s="464"/>
      <c r="R9" s="464" t="s">
        <v>279</v>
      </c>
      <c r="S9" s="464"/>
      <c r="T9" s="464"/>
      <c r="U9" s="464" t="s">
        <v>280</v>
      </c>
      <c r="V9" s="464"/>
      <c r="W9" s="464"/>
      <c r="X9" s="464" t="s">
        <v>281</v>
      </c>
      <c r="Y9" s="464"/>
      <c r="Z9" s="464"/>
      <c r="AA9" s="464" t="s">
        <v>282</v>
      </c>
      <c r="AB9" s="464"/>
      <c r="AC9" s="464"/>
      <c r="AD9" s="464" t="s">
        <v>283</v>
      </c>
      <c r="AE9" s="464"/>
      <c r="AF9" s="464"/>
      <c r="AG9" s="464" t="s">
        <v>284</v>
      </c>
      <c r="AH9" s="464"/>
      <c r="AI9" s="464"/>
      <c r="AJ9" s="464" t="s">
        <v>285</v>
      </c>
      <c r="AK9" s="464"/>
      <c r="AL9" s="464"/>
      <c r="AM9" s="464" t="s">
        <v>281</v>
      </c>
      <c r="AN9" s="464"/>
      <c r="AO9" s="464"/>
      <c r="AP9" s="464" t="s">
        <v>282</v>
      </c>
      <c r="AQ9" s="464"/>
      <c r="AR9" s="464"/>
      <c r="AS9" s="464" t="s">
        <v>286</v>
      </c>
      <c r="AT9" s="464"/>
      <c r="AU9" s="464"/>
      <c r="AV9" s="464" t="s">
        <v>287</v>
      </c>
      <c r="AW9" s="464"/>
      <c r="AX9" s="464"/>
      <c r="AY9" s="464" t="s">
        <v>11</v>
      </c>
      <c r="AZ9" s="464"/>
      <c r="BA9" s="464"/>
      <c r="BB9" s="464" t="s">
        <v>12</v>
      </c>
      <c r="BC9" s="464"/>
      <c r="BD9" s="464"/>
      <c r="BE9" s="464" t="s">
        <v>288</v>
      </c>
      <c r="BF9" s="464"/>
      <c r="BG9" s="464"/>
      <c r="BH9" s="464" t="s">
        <v>289</v>
      </c>
      <c r="BI9" s="464"/>
      <c r="BJ9" s="464"/>
      <c r="BK9" s="464" t="s">
        <v>290</v>
      </c>
      <c r="BL9" s="464"/>
      <c r="BM9" s="464"/>
    </row>
    <row r="10" spans="1:65" ht="17.25" customHeight="1">
      <c r="A10" s="538" t="s">
        <v>291</v>
      </c>
      <c r="B10" s="538"/>
      <c r="C10" s="539" t="s">
        <v>292</v>
      </c>
      <c r="D10" s="540"/>
      <c r="E10" s="540"/>
      <c r="F10" s="540"/>
      <c r="G10" s="540"/>
      <c r="H10" s="540"/>
      <c r="I10" s="540"/>
      <c r="J10" s="540"/>
      <c r="K10" s="541"/>
      <c r="L10" s="535"/>
      <c r="M10" s="536"/>
      <c r="N10" s="537"/>
      <c r="O10" s="535"/>
      <c r="P10" s="536"/>
      <c r="Q10" s="537"/>
      <c r="R10" s="532"/>
      <c r="S10" s="533"/>
      <c r="T10" s="534"/>
      <c r="U10" s="535"/>
      <c r="V10" s="536"/>
      <c r="W10" s="537"/>
      <c r="X10" s="535"/>
      <c r="Y10" s="536"/>
      <c r="Z10" s="537"/>
      <c r="AA10" s="535"/>
      <c r="AB10" s="536"/>
      <c r="AC10" s="537"/>
      <c r="AD10" s="535"/>
      <c r="AE10" s="536"/>
      <c r="AF10" s="537"/>
      <c r="AG10" s="535"/>
      <c r="AH10" s="536"/>
      <c r="AI10" s="537"/>
      <c r="AJ10" s="535">
        <f>SUM(AM10:AX10)</f>
        <v>0</v>
      </c>
      <c r="AK10" s="536"/>
      <c r="AL10" s="537"/>
      <c r="AM10" s="535"/>
      <c r="AN10" s="536"/>
      <c r="AO10" s="537"/>
      <c r="AP10" s="535"/>
      <c r="AQ10" s="536"/>
      <c r="AR10" s="537"/>
      <c r="AS10" s="535"/>
      <c r="AT10" s="536"/>
      <c r="AU10" s="537"/>
      <c r="AV10" s="535"/>
      <c r="AW10" s="536"/>
      <c r="AX10" s="537"/>
      <c r="AY10" s="535"/>
      <c r="AZ10" s="536"/>
      <c r="BA10" s="537"/>
      <c r="BB10" s="535"/>
      <c r="BC10" s="536"/>
      <c r="BD10" s="537"/>
      <c r="BE10" s="532"/>
      <c r="BF10" s="533"/>
      <c r="BG10" s="534"/>
      <c r="BH10" s="535"/>
      <c r="BI10" s="536"/>
      <c r="BJ10" s="537"/>
      <c r="BK10" s="532"/>
      <c r="BL10" s="533"/>
      <c r="BM10" s="534"/>
    </row>
    <row r="11" spans="1:65" ht="17.25" customHeight="1">
      <c r="A11" s="528" t="s">
        <v>293</v>
      </c>
      <c r="B11" s="528"/>
      <c r="C11" s="529" t="s">
        <v>294</v>
      </c>
      <c r="D11" s="530"/>
      <c r="E11" s="530"/>
      <c r="F11" s="530"/>
      <c r="G11" s="530"/>
      <c r="H11" s="530"/>
      <c r="I11" s="530"/>
      <c r="J11" s="530"/>
      <c r="K11" s="531"/>
      <c r="L11" s="519"/>
      <c r="M11" s="520"/>
      <c r="N11" s="521"/>
      <c r="O11" s="519"/>
      <c r="P11" s="520"/>
      <c r="Q11" s="521"/>
      <c r="R11" s="525"/>
      <c r="S11" s="526"/>
      <c r="T11" s="527"/>
      <c r="U11" s="519"/>
      <c r="V11" s="520"/>
      <c r="W11" s="521"/>
      <c r="X11" s="519"/>
      <c r="Y11" s="520"/>
      <c r="Z11" s="521"/>
      <c r="AA11" s="519"/>
      <c r="AB11" s="520"/>
      <c r="AC11" s="521"/>
      <c r="AD11" s="519"/>
      <c r="AE11" s="520"/>
      <c r="AF11" s="521"/>
      <c r="AG11" s="519"/>
      <c r="AH11" s="520"/>
      <c r="AI11" s="521"/>
      <c r="AJ11" s="519">
        <f>SUM(AM11:AX11)</f>
        <v>0</v>
      </c>
      <c r="AK11" s="520"/>
      <c r="AL11" s="521"/>
      <c r="AM11" s="519"/>
      <c r="AN11" s="520"/>
      <c r="AO11" s="521"/>
      <c r="AP11" s="519"/>
      <c r="AQ11" s="520"/>
      <c r="AR11" s="521"/>
      <c r="AS11" s="519"/>
      <c r="AT11" s="520"/>
      <c r="AU11" s="521"/>
      <c r="AV11" s="519"/>
      <c r="AW11" s="520"/>
      <c r="AX11" s="521"/>
      <c r="AY11" s="519"/>
      <c r="AZ11" s="520"/>
      <c r="BA11" s="521"/>
      <c r="BB11" s="519"/>
      <c r="BC11" s="520"/>
      <c r="BD11" s="521"/>
      <c r="BE11" s="525"/>
      <c r="BF11" s="526"/>
      <c r="BG11" s="527"/>
      <c r="BH11" s="519"/>
      <c r="BI11" s="520"/>
      <c r="BJ11" s="521"/>
      <c r="BK11" s="525"/>
      <c r="BL11" s="526"/>
      <c r="BM11" s="527"/>
    </row>
    <row r="12" spans="1:65" ht="17.25" customHeight="1">
      <c r="A12" s="528">
        <v>1</v>
      </c>
      <c r="B12" s="528"/>
      <c r="C12" s="529" t="s">
        <v>295</v>
      </c>
      <c r="D12" s="530"/>
      <c r="E12" s="530"/>
      <c r="F12" s="530"/>
      <c r="G12" s="530"/>
      <c r="H12" s="530"/>
      <c r="I12" s="530"/>
      <c r="J12" s="530"/>
      <c r="K12" s="531"/>
      <c r="L12" s="519"/>
      <c r="M12" s="520"/>
      <c r="N12" s="521"/>
      <c r="O12" s="519"/>
      <c r="P12" s="520"/>
      <c r="Q12" s="521"/>
      <c r="R12" s="525"/>
      <c r="S12" s="526"/>
      <c r="T12" s="527"/>
      <c r="U12" s="519"/>
      <c r="V12" s="520"/>
      <c r="W12" s="521"/>
      <c r="X12" s="519"/>
      <c r="Y12" s="520"/>
      <c r="Z12" s="521"/>
      <c r="AA12" s="519"/>
      <c r="AB12" s="520"/>
      <c r="AC12" s="521"/>
      <c r="AD12" s="519"/>
      <c r="AE12" s="520"/>
      <c r="AF12" s="521"/>
      <c r="AG12" s="519"/>
      <c r="AH12" s="520"/>
      <c r="AI12" s="521"/>
      <c r="AJ12" s="519">
        <f>SUM(AM12:AX12)</f>
        <v>0</v>
      </c>
      <c r="AK12" s="520"/>
      <c r="AL12" s="521"/>
      <c r="AM12" s="519"/>
      <c r="AN12" s="520"/>
      <c r="AO12" s="521"/>
      <c r="AP12" s="519"/>
      <c r="AQ12" s="520"/>
      <c r="AR12" s="521"/>
      <c r="AS12" s="519"/>
      <c r="AT12" s="520"/>
      <c r="AU12" s="521"/>
      <c r="AV12" s="519"/>
      <c r="AW12" s="520"/>
      <c r="AX12" s="521"/>
      <c r="AY12" s="519"/>
      <c r="AZ12" s="520"/>
      <c r="BA12" s="521"/>
      <c r="BB12" s="519"/>
      <c r="BC12" s="520"/>
      <c r="BD12" s="521"/>
      <c r="BE12" s="525"/>
      <c r="BF12" s="526"/>
      <c r="BG12" s="527"/>
      <c r="BH12" s="519"/>
      <c r="BI12" s="520"/>
      <c r="BJ12" s="521"/>
      <c r="BK12" s="525"/>
      <c r="BL12" s="526"/>
      <c r="BM12" s="527"/>
    </row>
    <row r="13" spans="1:65" ht="17.25" customHeight="1">
      <c r="A13" s="528">
        <v>2</v>
      </c>
      <c r="B13" s="528"/>
      <c r="C13" s="529" t="s">
        <v>296</v>
      </c>
      <c r="D13" s="530"/>
      <c r="E13" s="530"/>
      <c r="F13" s="530"/>
      <c r="G13" s="530"/>
      <c r="H13" s="530"/>
      <c r="I13" s="530"/>
      <c r="J13" s="530"/>
      <c r="K13" s="531"/>
      <c r="L13" s="522">
        <f ca="1">OFFSET(MauTH!$A$11,MATCH("     TỔNG CỘNG",MauTH!$A$12:$A$30,0),3)</f>
        <v>56</v>
      </c>
      <c r="M13" s="523"/>
      <c r="N13" s="524"/>
      <c r="O13" s="522">
        <f ca="1">OFFSET(MauTH!$A$11,MATCH("     TỔNG CỘNG",MauTH!$A$12:$A$30,0),4)</f>
        <v>56</v>
      </c>
      <c r="P13" s="523"/>
      <c r="Q13" s="524"/>
      <c r="R13" s="512">
        <f ca="1">OFFSET(MauTH!$A$11,MATCH("     TỔNG CỘNG",MauTH!$A$12:$A$30,0),5)</f>
        <v>100</v>
      </c>
      <c r="S13" s="513"/>
      <c r="T13" s="514"/>
      <c r="U13" s="519"/>
      <c r="V13" s="520"/>
      <c r="W13" s="521"/>
      <c r="X13" s="519"/>
      <c r="Y13" s="520"/>
      <c r="Z13" s="521"/>
      <c r="AA13" s="519"/>
      <c r="AB13" s="520"/>
      <c r="AC13" s="521"/>
      <c r="AD13" s="519"/>
      <c r="AE13" s="520"/>
      <c r="AF13" s="521"/>
      <c r="AG13" s="519"/>
      <c r="AH13" s="520"/>
      <c r="AI13" s="521"/>
      <c r="AJ13" s="519">
        <f>SUM(AM13:AX13)</f>
        <v>0</v>
      </c>
      <c r="AK13" s="520"/>
      <c r="AL13" s="521"/>
      <c r="AM13" s="519"/>
      <c r="AN13" s="520"/>
      <c r="AO13" s="521"/>
      <c r="AP13" s="519"/>
      <c r="AQ13" s="520"/>
      <c r="AR13" s="521"/>
      <c r="AS13" s="519"/>
      <c r="AT13" s="520"/>
      <c r="AU13" s="521"/>
      <c r="AV13" s="519"/>
      <c r="AW13" s="520"/>
      <c r="AX13" s="521"/>
      <c r="AY13" s="522">
        <f ca="1">OFFSET(MauTH!$A$11,MATCH("     TỔNG CỘNG",MauTH!$A$12:$A$30,0),6)</f>
        <v>56</v>
      </c>
      <c r="AZ13" s="523"/>
      <c r="BA13" s="524"/>
      <c r="BB13" s="522">
        <f ca="1">OFFSET(MauTH!$A$11,MATCH("     TỔNG CỘNG",MauTH!$A$12:$A$30,0),7)</f>
        <v>56</v>
      </c>
      <c r="BC13" s="523"/>
      <c r="BD13" s="524"/>
      <c r="BE13" s="512">
        <f ca="1">OFFSET(MauTH!$A$11,MATCH("     TỔNG CỘNG",MauTH!$A$12:$A$30,0),8)</f>
        <v>100</v>
      </c>
      <c r="BF13" s="513"/>
      <c r="BG13" s="514"/>
      <c r="BH13" s="522">
        <f ca="1">OFFSET(MauTH!$A$11,MATCH("     TỔNG CỘNG",MauTH!$A$12:$A$30,0),9)</f>
        <v>56</v>
      </c>
      <c r="BI13" s="523"/>
      <c r="BJ13" s="524"/>
      <c r="BK13" s="512">
        <f ca="1">OFFSET(MauTH!$A$11,MATCH("     TỔNG CỘNG",MauTH!$A$12:$A$30,0),17)</f>
        <v>100</v>
      </c>
      <c r="BL13" s="513"/>
      <c r="BM13" s="514"/>
    </row>
    <row r="14" spans="1:65" ht="17.25" customHeight="1">
      <c r="A14" s="515">
        <v>3</v>
      </c>
      <c r="B14" s="515"/>
      <c r="C14" s="516" t="s">
        <v>297</v>
      </c>
      <c r="D14" s="517"/>
      <c r="E14" s="517"/>
      <c r="F14" s="517"/>
      <c r="G14" s="517"/>
      <c r="H14" s="517"/>
      <c r="I14" s="517"/>
      <c r="J14" s="517"/>
      <c r="K14" s="518"/>
      <c r="L14" s="504"/>
      <c r="M14" s="505"/>
      <c r="N14" s="506"/>
      <c r="O14" s="504"/>
      <c r="P14" s="505"/>
      <c r="Q14" s="506"/>
      <c r="R14" s="507"/>
      <c r="S14" s="508"/>
      <c r="T14" s="509"/>
      <c r="U14" s="504"/>
      <c r="V14" s="505"/>
      <c r="W14" s="506"/>
      <c r="X14" s="504"/>
      <c r="Y14" s="505"/>
      <c r="Z14" s="506"/>
      <c r="AA14" s="504"/>
      <c r="AB14" s="505"/>
      <c r="AC14" s="506"/>
      <c r="AD14" s="504"/>
      <c r="AE14" s="505"/>
      <c r="AF14" s="506"/>
      <c r="AG14" s="504"/>
      <c r="AH14" s="505"/>
      <c r="AI14" s="506"/>
      <c r="AJ14" s="504">
        <f>SUM(AM14:AX14)</f>
        <v>0</v>
      </c>
      <c r="AK14" s="505"/>
      <c r="AL14" s="506"/>
      <c r="AM14" s="504"/>
      <c r="AN14" s="505"/>
      <c r="AO14" s="506"/>
      <c r="AP14" s="504"/>
      <c r="AQ14" s="505"/>
      <c r="AR14" s="506"/>
      <c r="AS14" s="504"/>
      <c r="AT14" s="505"/>
      <c r="AU14" s="506"/>
      <c r="AV14" s="504"/>
      <c r="AW14" s="505"/>
      <c r="AX14" s="506"/>
      <c r="AY14" s="504"/>
      <c r="AZ14" s="505"/>
      <c r="BA14" s="506"/>
      <c r="BB14" s="504"/>
      <c r="BC14" s="505"/>
      <c r="BD14" s="506"/>
      <c r="BE14" s="507"/>
      <c r="BF14" s="508"/>
      <c r="BG14" s="509"/>
      <c r="BH14" s="504"/>
      <c r="BI14" s="505"/>
      <c r="BJ14" s="506"/>
      <c r="BK14" s="507"/>
      <c r="BL14" s="508"/>
      <c r="BM14" s="509"/>
    </row>
    <row r="15" spans="1:65" s="244" customFormat="1" ht="24.75" customHeight="1">
      <c r="A15" s="510"/>
      <c r="B15" s="510"/>
      <c r="C15" s="511" t="s">
        <v>298</v>
      </c>
      <c r="D15" s="511"/>
      <c r="E15" s="511"/>
      <c r="F15" s="511"/>
      <c r="G15" s="511"/>
      <c r="H15" s="511"/>
      <c r="I15" s="511"/>
      <c r="J15" s="511"/>
      <c r="K15" s="511"/>
      <c r="L15" s="503">
        <f>SUM(L10:L14)</f>
        <v>56</v>
      </c>
      <c r="M15" s="503"/>
      <c r="N15" s="503"/>
      <c r="O15" s="503">
        <f>SUM(O10:O14)</f>
        <v>56</v>
      </c>
      <c r="P15" s="503"/>
      <c r="Q15" s="503"/>
      <c r="R15" s="502">
        <f>IF(L15=0,"",O15/L15*100)</f>
        <v>100</v>
      </c>
      <c r="S15" s="502"/>
      <c r="T15" s="502"/>
      <c r="U15" s="503">
        <f>SUM(U10:U14)</f>
        <v>0</v>
      </c>
      <c r="V15" s="503"/>
      <c r="W15" s="503"/>
      <c r="X15" s="503">
        <f>SUM(X10:X14)</f>
        <v>0</v>
      </c>
      <c r="Y15" s="503"/>
      <c r="Z15" s="503"/>
      <c r="AA15" s="503">
        <f>SUM(AA10:AA14)</f>
        <v>0</v>
      </c>
      <c r="AB15" s="503"/>
      <c r="AC15" s="503"/>
      <c r="AD15" s="503">
        <f>SUM(AD10:AD14)</f>
        <v>0</v>
      </c>
      <c r="AE15" s="503"/>
      <c r="AF15" s="503"/>
      <c r="AG15" s="503">
        <f>SUM(AG10:AG14)</f>
        <v>0</v>
      </c>
      <c r="AH15" s="503"/>
      <c r="AI15" s="503"/>
      <c r="AJ15" s="503">
        <f>SUM(AJ10:AJ14)</f>
        <v>0</v>
      </c>
      <c r="AK15" s="503"/>
      <c r="AL15" s="503"/>
      <c r="AM15" s="503">
        <f>SUM(AM10:AM14)</f>
        <v>0</v>
      </c>
      <c r="AN15" s="503"/>
      <c r="AO15" s="503"/>
      <c r="AP15" s="503">
        <f>SUM(AP10:AP14)</f>
        <v>0</v>
      </c>
      <c r="AQ15" s="503"/>
      <c r="AR15" s="503"/>
      <c r="AS15" s="503">
        <f>SUM(AS10:AS14)</f>
        <v>0</v>
      </c>
      <c r="AT15" s="503"/>
      <c r="AU15" s="503"/>
      <c r="AV15" s="503">
        <f>SUM(AV10:AV14)</f>
        <v>0</v>
      </c>
      <c r="AW15" s="503"/>
      <c r="AX15" s="503"/>
      <c r="AY15" s="503">
        <f>SUM(AY10:AY14)</f>
        <v>56</v>
      </c>
      <c r="AZ15" s="503"/>
      <c r="BA15" s="503"/>
      <c r="BB15" s="503">
        <f>SUM(BB10:BB14)</f>
        <v>56</v>
      </c>
      <c r="BC15" s="503"/>
      <c r="BD15" s="503"/>
      <c r="BE15" s="502">
        <f>IF(BB15=0,"",BB15/AY15*100)</f>
        <v>100</v>
      </c>
      <c r="BF15" s="502"/>
      <c r="BG15" s="502"/>
      <c r="BH15" s="503">
        <f>SUM(BH10:BH14)</f>
        <v>56</v>
      </c>
      <c r="BI15" s="503"/>
      <c r="BJ15" s="503"/>
      <c r="BK15" s="502">
        <f>BH15/BB15*100</f>
        <v>100</v>
      </c>
      <c r="BL15" s="502"/>
      <c r="BM15" s="502"/>
    </row>
    <row r="16" spans="1:21" ht="17.25" customHeight="1">
      <c r="A16" s="245"/>
      <c r="B16" s="245"/>
      <c r="C16" s="245"/>
      <c r="D16" s="246"/>
      <c r="E16" s="246"/>
      <c r="F16" s="246"/>
      <c r="G16" s="247"/>
      <c r="H16" s="248"/>
      <c r="I16" s="247"/>
      <c r="J16" s="247"/>
      <c r="K16" s="247"/>
      <c r="L16" s="247"/>
      <c r="M16" s="247"/>
      <c r="N16" s="247"/>
      <c r="O16" s="247"/>
      <c r="P16" s="247"/>
      <c r="Q16" s="247"/>
      <c r="R16" s="247"/>
      <c r="S16" s="247"/>
      <c r="T16" s="247"/>
      <c r="U16" s="247"/>
    </row>
    <row r="17" spans="1:6" ht="25.5" customHeight="1">
      <c r="A17" s="249" t="s">
        <v>299</v>
      </c>
      <c r="D17" s="250"/>
      <c r="E17" s="250"/>
      <c r="F17" s="250"/>
    </row>
    <row r="18" spans="1:65" ht="30" customHeight="1">
      <c r="A18" s="491" t="s">
        <v>300</v>
      </c>
      <c r="B18" s="491"/>
      <c r="C18" s="491"/>
      <c r="D18" s="491"/>
      <c r="E18" s="491" t="s">
        <v>301</v>
      </c>
      <c r="F18" s="491"/>
      <c r="G18" s="491"/>
      <c r="H18" s="491"/>
      <c r="I18" s="491" t="s">
        <v>302</v>
      </c>
      <c r="J18" s="491"/>
      <c r="K18" s="491"/>
      <c r="L18" s="491" t="s">
        <v>303</v>
      </c>
      <c r="M18" s="491"/>
      <c r="N18" s="491"/>
      <c r="O18" s="491" t="s">
        <v>304</v>
      </c>
      <c r="P18" s="491"/>
      <c r="Q18" s="491"/>
      <c r="R18" s="491" t="s">
        <v>305</v>
      </c>
      <c r="S18" s="491"/>
      <c r="T18" s="491"/>
      <c r="U18" s="491" t="s">
        <v>306</v>
      </c>
      <c r="V18" s="491"/>
      <c r="W18" s="491"/>
      <c r="X18" s="491" t="s">
        <v>60</v>
      </c>
      <c r="Y18" s="491"/>
      <c r="Z18" s="491"/>
      <c r="AA18" s="491" t="s">
        <v>307</v>
      </c>
      <c r="AB18" s="491"/>
      <c r="AC18" s="491"/>
      <c r="AD18" s="491" t="s">
        <v>308</v>
      </c>
      <c r="AE18" s="491"/>
      <c r="AF18" s="491"/>
      <c r="AG18" s="491"/>
      <c r="AH18" s="491"/>
      <c r="AI18" s="491"/>
      <c r="AJ18" s="491"/>
      <c r="AK18" s="491"/>
      <c r="AL18" s="491"/>
      <c r="AM18" s="491" t="s">
        <v>309</v>
      </c>
      <c r="AN18" s="491"/>
      <c r="AO18" s="491"/>
      <c r="AP18" s="491"/>
      <c r="AQ18" s="491"/>
      <c r="AR18" s="491"/>
      <c r="AS18" s="491" t="s">
        <v>310</v>
      </c>
      <c r="AT18" s="491"/>
      <c r="AU18" s="491"/>
      <c r="AV18" s="491" t="s">
        <v>311</v>
      </c>
      <c r="AW18" s="491"/>
      <c r="AX18" s="491"/>
      <c r="AY18" s="491" t="s">
        <v>312</v>
      </c>
      <c r="AZ18" s="491"/>
      <c r="BA18" s="491"/>
      <c r="BB18" s="491" t="s">
        <v>313</v>
      </c>
      <c r="BC18" s="491"/>
      <c r="BD18" s="491"/>
      <c r="BE18" s="491" t="s">
        <v>314</v>
      </c>
      <c r="BF18" s="491"/>
      <c r="BG18" s="491"/>
      <c r="BH18" s="491" t="s">
        <v>315</v>
      </c>
      <c r="BI18" s="491"/>
      <c r="BJ18" s="491"/>
      <c r="BK18" s="491" t="s">
        <v>316</v>
      </c>
      <c r="BL18" s="491"/>
      <c r="BM18" s="491"/>
    </row>
    <row r="19" spans="1:65" ht="60" customHeight="1">
      <c r="A19" s="491"/>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t="s">
        <v>317</v>
      </c>
      <c r="AE19" s="491"/>
      <c r="AF19" s="491"/>
      <c r="AG19" s="491" t="s">
        <v>318</v>
      </c>
      <c r="AH19" s="491"/>
      <c r="AI19" s="491"/>
      <c r="AJ19" s="491" t="s">
        <v>319</v>
      </c>
      <c r="AK19" s="491"/>
      <c r="AL19" s="491"/>
      <c r="AM19" s="491" t="s">
        <v>320</v>
      </c>
      <c r="AN19" s="491"/>
      <c r="AO19" s="491"/>
      <c r="AP19" s="491" t="s">
        <v>321</v>
      </c>
      <c r="AQ19" s="491"/>
      <c r="AR19" s="491"/>
      <c r="AS19" s="491"/>
      <c r="AT19" s="491"/>
      <c r="AU19" s="491"/>
      <c r="AV19" s="491"/>
      <c r="AW19" s="491"/>
      <c r="AX19" s="491"/>
      <c r="AY19" s="491"/>
      <c r="AZ19" s="491"/>
      <c r="BA19" s="491"/>
      <c r="BB19" s="491"/>
      <c r="BC19" s="491"/>
      <c r="BD19" s="491"/>
      <c r="BE19" s="491"/>
      <c r="BF19" s="491"/>
      <c r="BG19" s="491"/>
      <c r="BH19" s="491"/>
      <c r="BI19" s="491"/>
      <c r="BJ19" s="491"/>
      <c r="BK19" s="491"/>
      <c r="BL19" s="491"/>
      <c r="BM19" s="491"/>
    </row>
    <row r="20" spans="1:65" s="251" customFormat="1" ht="20.25" customHeight="1">
      <c r="A20" s="464"/>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row>
    <row r="21" ht="12.75" customHeight="1"/>
    <row r="22" spans="1:3" ht="42.75" customHeight="1">
      <c r="A22" s="263" t="s">
        <v>322</v>
      </c>
      <c r="C22" s="249"/>
    </row>
    <row r="23" spans="1:65" ht="60.75" customHeight="1">
      <c r="A23" s="500" t="s">
        <v>88</v>
      </c>
      <c r="B23" s="464" t="s">
        <v>323</v>
      </c>
      <c r="C23" s="464"/>
      <c r="D23" s="464"/>
      <c r="E23" s="464"/>
      <c r="F23" s="464"/>
      <c r="G23" s="464" t="s">
        <v>300</v>
      </c>
      <c r="H23" s="464"/>
      <c r="I23" s="464"/>
      <c r="J23" s="464" t="s">
        <v>324</v>
      </c>
      <c r="K23" s="464"/>
      <c r="L23" s="464"/>
      <c r="M23" s="497" t="s">
        <v>302</v>
      </c>
      <c r="N23" s="498"/>
      <c r="O23" s="498"/>
      <c r="P23" s="498"/>
      <c r="Q23" s="499"/>
      <c r="R23" s="497" t="s">
        <v>303</v>
      </c>
      <c r="S23" s="498"/>
      <c r="T23" s="498"/>
      <c r="U23" s="498"/>
      <c r="V23" s="499"/>
      <c r="W23" s="497" t="s">
        <v>304</v>
      </c>
      <c r="X23" s="498"/>
      <c r="Y23" s="498"/>
      <c r="Z23" s="498"/>
      <c r="AA23" s="499"/>
      <c r="AB23" s="497" t="s">
        <v>305</v>
      </c>
      <c r="AC23" s="498"/>
      <c r="AD23" s="498"/>
      <c r="AE23" s="498"/>
      <c r="AF23" s="499"/>
      <c r="AG23" s="497" t="s">
        <v>325</v>
      </c>
      <c r="AH23" s="498"/>
      <c r="AI23" s="498"/>
      <c r="AJ23" s="498"/>
      <c r="AK23" s="498"/>
      <c r="AL23" s="499"/>
      <c r="AM23" s="497" t="s">
        <v>60</v>
      </c>
      <c r="AN23" s="498"/>
      <c r="AO23" s="498"/>
      <c r="AP23" s="498"/>
      <c r="AQ23" s="498"/>
      <c r="AR23" s="499"/>
      <c r="AS23" s="497" t="s">
        <v>307</v>
      </c>
      <c r="AT23" s="498"/>
      <c r="AU23" s="498"/>
      <c r="AV23" s="498"/>
      <c r="AW23" s="498"/>
      <c r="AX23" s="499"/>
      <c r="AY23" s="497" t="s">
        <v>326</v>
      </c>
      <c r="AZ23" s="498"/>
      <c r="BA23" s="498"/>
      <c r="BB23" s="498"/>
      <c r="BC23" s="498"/>
      <c r="BD23" s="498"/>
      <c r="BE23" s="498"/>
      <c r="BF23" s="498"/>
      <c r="BG23" s="499"/>
      <c r="BH23" s="464" t="s">
        <v>327</v>
      </c>
      <c r="BI23" s="464"/>
      <c r="BJ23" s="464"/>
      <c r="BK23" s="464"/>
      <c r="BL23" s="464"/>
      <c r="BM23" s="464"/>
    </row>
    <row r="24" spans="1:65" s="253" customFormat="1" ht="42" customHeight="1">
      <c r="A24" s="501"/>
      <c r="B24" s="464"/>
      <c r="C24" s="464"/>
      <c r="D24" s="464"/>
      <c r="E24" s="464"/>
      <c r="F24" s="464"/>
      <c r="G24" s="464"/>
      <c r="H24" s="464"/>
      <c r="I24" s="464"/>
      <c r="J24" s="464"/>
      <c r="K24" s="464"/>
      <c r="L24" s="464"/>
      <c r="M24" s="495" t="s">
        <v>328</v>
      </c>
      <c r="N24" s="496"/>
      <c r="O24" s="495" t="s">
        <v>329</v>
      </c>
      <c r="P24" s="496"/>
      <c r="Q24" s="496"/>
      <c r="R24" s="495" t="s">
        <v>328</v>
      </c>
      <c r="S24" s="496"/>
      <c r="T24" s="495" t="s">
        <v>329</v>
      </c>
      <c r="U24" s="496"/>
      <c r="V24" s="496"/>
      <c r="W24" s="495" t="s">
        <v>328</v>
      </c>
      <c r="X24" s="496"/>
      <c r="Y24" s="495" t="s">
        <v>329</v>
      </c>
      <c r="Z24" s="496"/>
      <c r="AA24" s="496"/>
      <c r="AB24" s="495" t="s">
        <v>328</v>
      </c>
      <c r="AC24" s="496"/>
      <c r="AD24" s="495" t="s">
        <v>329</v>
      </c>
      <c r="AE24" s="496"/>
      <c r="AF24" s="496"/>
      <c r="AG24" s="495" t="s">
        <v>328</v>
      </c>
      <c r="AH24" s="496"/>
      <c r="AI24" s="496"/>
      <c r="AJ24" s="495" t="s">
        <v>329</v>
      </c>
      <c r="AK24" s="496"/>
      <c r="AL24" s="496"/>
      <c r="AM24" s="495" t="s">
        <v>328</v>
      </c>
      <c r="AN24" s="496"/>
      <c r="AO24" s="496"/>
      <c r="AP24" s="495" t="s">
        <v>329</v>
      </c>
      <c r="AQ24" s="496"/>
      <c r="AR24" s="496"/>
      <c r="AS24" s="495" t="s">
        <v>328</v>
      </c>
      <c r="AT24" s="496"/>
      <c r="AU24" s="496"/>
      <c r="AV24" s="495" t="s">
        <v>329</v>
      </c>
      <c r="AW24" s="496"/>
      <c r="AX24" s="496"/>
      <c r="AY24" s="495" t="s">
        <v>317</v>
      </c>
      <c r="AZ24" s="496"/>
      <c r="BA24" s="496"/>
      <c r="BB24" s="495" t="s">
        <v>318</v>
      </c>
      <c r="BC24" s="496"/>
      <c r="BD24" s="496"/>
      <c r="BE24" s="495" t="s">
        <v>319</v>
      </c>
      <c r="BF24" s="496"/>
      <c r="BG24" s="496"/>
      <c r="BH24" s="491" t="s">
        <v>320</v>
      </c>
      <c r="BI24" s="491"/>
      <c r="BJ24" s="491"/>
      <c r="BK24" s="491" t="s">
        <v>321</v>
      </c>
      <c r="BL24" s="491"/>
      <c r="BM24" s="491"/>
    </row>
    <row r="25" spans="1:65" ht="15">
      <c r="A25" s="254">
        <v>1</v>
      </c>
      <c r="B25" s="492" t="s">
        <v>295</v>
      </c>
      <c r="C25" s="493"/>
      <c r="D25" s="493"/>
      <c r="E25" s="493"/>
      <c r="F25" s="494"/>
      <c r="G25" s="488"/>
      <c r="H25" s="489"/>
      <c r="I25" s="490"/>
      <c r="J25" s="488"/>
      <c r="K25" s="489"/>
      <c r="L25" s="490"/>
      <c r="M25" s="488"/>
      <c r="N25" s="489"/>
      <c r="O25" s="482"/>
      <c r="P25" s="483"/>
      <c r="Q25" s="484"/>
      <c r="R25" s="488"/>
      <c r="S25" s="489"/>
      <c r="T25" s="482"/>
      <c r="U25" s="483"/>
      <c r="V25" s="484"/>
      <c r="W25" s="488"/>
      <c r="X25" s="489"/>
      <c r="Y25" s="482"/>
      <c r="Z25" s="483"/>
      <c r="AA25" s="484"/>
      <c r="AB25" s="488"/>
      <c r="AC25" s="489"/>
      <c r="AD25" s="482"/>
      <c r="AE25" s="483"/>
      <c r="AF25" s="484"/>
      <c r="AG25" s="488"/>
      <c r="AH25" s="489"/>
      <c r="AI25" s="490"/>
      <c r="AJ25" s="482"/>
      <c r="AK25" s="483"/>
      <c r="AL25" s="484"/>
      <c r="AM25" s="488"/>
      <c r="AN25" s="489"/>
      <c r="AO25" s="490"/>
      <c r="AP25" s="482"/>
      <c r="AQ25" s="483"/>
      <c r="AR25" s="484"/>
      <c r="AS25" s="488"/>
      <c r="AT25" s="489"/>
      <c r="AU25" s="490"/>
      <c r="AV25" s="482">
        <f>IF($J25=0,"",AS25/$J25)</f>
      </c>
      <c r="AW25" s="483"/>
      <c r="AX25" s="484"/>
      <c r="AY25" s="482">
        <f>IF($D$5=0,"",COUNTIF([0]!CMON,"Dưới đại học")/$D$5)</f>
      </c>
      <c r="AZ25" s="483"/>
      <c r="BA25" s="484"/>
      <c r="BB25" s="482">
        <f>IF($D$5=0,"",COUNTIF([0]!CMON,"đại học")/$D$5)</f>
      </c>
      <c r="BC25" s="483"/>
      <c r="BD25" s="484"/>
      <c r="BE25" s="482">
        <f>IF($D$5=0,"",COUNTIF([0]!CMON,"SAU đại học")/$D$5)</f>
      </c>
      <c r="BF25" s="483"/>
      <c r="BG25" s="484"/>
      <c r="BH25" s="482">
        <f>IF($D$5=0,"",COUNTIF([0]!CTRI,"Trung cấp")/$D$5)</f>
      </c>
      <c r="BI25" s="483"/>
      <c r="BJ25" s="484"/>
      <c r="BK25" s="482">
        <f>IF($D$5=0,"",COUNTIF([0]!CTRI,"Cao cấp")/$D$5)</f>
      </c>
      <c r="BL25" s="483"/>
      <c r="BM25" s="484"/>
    </row>
    <row r="26" spans="1:65" ht="15">
      <c r="A26" s="255">
        <v>2</v>
      </c>
      <c r="B26" s="485" t="s">
        <v>296</v>
      </c>
      <c r="C26" s="486"/>
      <c r="D26" s="486"/>
      <c r="E26" s="486"/>
      <c r="F26" s="487"/>
      <c r="G26" s="479">
        <f>TS_DBduocbau</f>
        <v>39</v>
      </c>
      <c r="H26" s="480"/>
      <c r="I26" s="481"/>
      <c r="J26" s="479">
        <f>MAX(Mau28!A12:A90)</f>
        <v>4</v>
      </c>
      <c r="K26" s="480"/>
      <c r="L26" s="481"/>
      <c r="M26" s="479">
        <f>COUNTIF(Gioi_TrungCu,"Nữ")</f>
        <v>1</v>
      </c>
      <c r="N26" s="480"/>
      <c r="O26" s="473">
        <f>M26/J26*100</f>
        <v>25</v>
      </c>
      <c r="P26" s="474"/>
      <c r="Q26" s="475"/>
      <c r="R26" s="479">
        <f>COUNTIF(DToc_TrungCu,"&lt;&gt;Kinh")</f>
        <v>0</v>
      </c>
      <c r="S26" s="480"/>
      <c r="T26" s="473">
        <f>R26/$J$26*100</f>
        <v>0</v>
      </c>
      <c r="U26" s="474"/>
      <c r="V26" s="475"/>
      <c r="W26" s="479">
        <f>COUNTIF(Tuoi_TrungCu,"&lt;35")</f>
        <v>0</v>
      </c>
      <c r="X26" s="480"/>
      <c r="Y26" s="473">
        <f>W26/$J$26*100</f>
        <v>0</v>
      </c>
      <c r="Z26" s="474"/>
      <c r="AA26" s="475"/>
      <c r="AB26" s="479">
        <f>COUNTIF(Dang_TrungCu,"")</f>
        <v>4</v>
      </c>
      <c r="AC26" s="480"/>
      <c r="AD26" s="473">
        <f>AB26/$J$26*100</f>
        <v>100</v>
      </c>
      <c r="AE26" s="474"/>
      <c r="AF26" s="475"/>
      <c r="AG26" s="479">
        <f>COUNTIF(TaiCu_TrungCu,"&lt;&gt;")</f>
        <v>1</v>
      </c>
      <c r="AH26" s="480"/>
      <c r="AI26" s="481"/>
      <c r="AJ26" s="473">
        <f>AG26/$J$26*100</f>
        <v>25</v>
      </c>
      <c r="AK26" s="474"/>
      <c r="AL26" s="475"/>
      <c r="AM26" s="479">
        <f>COUNTIF(TGiao_TrungCu,"&lt;&gt;Không")</f>
        <v>2</v>
      </c>
      <c r="AN26" s="480"/>
      <c r="AO26" s="481"/>
      <c r="AP26" s="473">
        <f>AM26/J26*100</f>
        <v>50</v>
      </c>
      <c r="AQ26" s="474"/>
      <c r="AR26" s="475"/>
      <c r="AS26" s="479">
        <f>COUNTIF(GhiChu_TrungCu,"Tự ứng cử")</f>
        <v>0</v>
      </c>
      <c r="AT26" s="480"/>
      <c r="AU26" s="481"/>
      <c r="AV26" s="473">
        <f>AS26/J26*100</f>
        <v>0</v>
      </c>
      <c r="AW26" s="474"/>
      <c r="AX26" s="475"/>
      <c r="AY26" s="473">
        <f>COUNTIF(ChMon_TrungCu,"Dưới ĐH")/J26*100</f>
        <v>25</v>
      </c>
      <c r="AZ26" s="474"/>
      <c r="BA26" s="475"/>
      <c r="BB26" s="473">
        <f>COUNTIF(ChMon_TrungCu,"Đại học")/J26*100</f>
        <v>0</v>
      </c>
      <c r="BC26" s="474"/>
      <c r="BD26" s="475"/>
      <c r="BE26" s="473">
        <f>COUNTIF(ChMon_TrungCu,"Sau ĐH")/J26*100</f>
        <v>0</v>
      </c>
      <c r="BF26" s="474"/>
      <c r="BG26" s="475"/>
      <c r="BH26" s="473">
        <f>COUNTIF(ChTri_TrungCu,"Trung cấp")/J26*100</f>
        <v>50</v>
      </c>
      <c r="BI26" s="474"/>
      <c r="BJ26" s="475"/>
      <c r="BK26" s="473">
        <f>COUNTIF(ChTri_TrungCu,"cao cấp")/J26*100</f>
        <v>0</v>
      </c>
      <c r="BL26" s="474"/>
      <c r="BM26" s="475"/>
    </row>
    <row r="27" spans="1:65" ht="15">
      <c r="A27" s="256">
        <v>3</v>
      </c>
      <c r="B27" s="476" t="s">
        <v>297</v>
      </c>
      <c r="C27" s="477"/>
      <c r="D27" s="477"/>
      <c r="E27" s="477"/>
      <c r="F27" s="478"/>
      <c r="G27" s="470"/>
      <c r="H27" s="471"/>
      <c r="I27" s="472"/>
      <c r="J27" s="470"/>
      <c r="K27" s="471"/>
      <c r="L27" s="472"/>
      <c r="M27" s="470"/>
      <c r="N27" s="471"/>
      <c r="O27" s="467"/>
      <c r="P27" s="468"/>
      <c r="Q27" s="469"/>
      <c r="R27" s="470"/>
      <c r="S27" s="471"/>
      <c r="T27" s="467"/>
      <c r="U27" s="468"/>
      <c r="V27" s="469"/>
      <c r="W27" s="470"/>
      <c r="X27" s="471"/>
      <c r="Y27" s="467"/>
      <c r="Z27" s="468"/>
      <c r="AA27" s="469"/>
      <c r="AB27" s="470"/>
      <c r="AC27" s="471"/>
      <c r="AD27" s="467"/>
      <c r="AE27" s="468"/>
      <c r="AF27" s="469"/>
      <c r="AG27" s="470"/>
      <c r="AH27" s="471"/>
      <c r="AI27" s="472"/>
      <c r="AJ27" s="467"/>
      <c r="AK27" s="468"/>
      <c r="AL27" s="469"/>
      <c r="AM27" s="470"/>
      <c r="AN27" s="471"/>
      <c r="AO27" s="472"/>
      <c r="AP27" s="467"/>
      <c r="AQ27" s="468"/>
      <c r="AR27" s="469"/>
      <c r="AS27" s="470"/>
      <c r="AT27" s="471"/>
      <c r="AU27" s="472"/>
      <c r="AV27" s="467"/>
      <c r="AW27" s="468"/>
      <c r="AX27" s="469"/>
      <c r="AY27" s="467"/>
      <c r="AZ27" s="468"/>
      <c r="BA27" s="469"/>
      <c r="BB27" s="467"/>
      <c r="BC27" s="468"/>
      <c r="BD27" s="469"/>
      <c r="BE27" s="467"/>
      <c r="BF27" s="468"/>
      <c r="BG27" s="469"/>
      <c r="BH27" s="467"/>
      <c r="BI27" s="468"/>
      <c r="BJ27" s="469"/>
      <c r="BK27" s="467"/>
      <c r="BL27" s="468"/>
      <c r="BM27" s="469"/>
    </row>
    <row r="29" spans="1:3" ht="15">
      <c r="A29" s="252" t="s">
        <v>330</v>
      </c>
      <c r="C29" s="249"/>
    </row>
    <row r="30" spans="1:65" ht="46.5" customHeight="1">
      <c r="A30" s="464" t="s">
        <v>88</v>
      </c>
      <c r="B30" s="464"/>
      <c r="C30" s="464" t="s">
        <v>323</v>
      </c>
      <c r="D30" s="464"/>
      <c r="E30" s="464"/>
      <c r="F30" s="464"/>
      <c r="G30" s="464"/>
      <c r="H30" s="464"/>
      <c r="I30" s="464"/>
      <c r="J30" s="464"/>
      <c r="K30" s="464" t="s">
        <v>324</v>
      </c>
      <c r="L30" s="464"/>
      <c r="M30" s="464"/>
      <c r="N30" s="464"/>
      <c r="O30" s="464" t="s">
        <v>310</v>
      </c>
      <c r="P30" s="464"/>
      <c r="Q30" s="464"/>
      <c r="R30" s="464"/>
      <c r="S30" s="464"/>
      <c r="T30" s="464"/>
      <c r="U30" s="464"/>
      <c r="V30" s="464"/>
      <c r="W30" s="464" t="s">
        <v>311</v>
      </c>
      <c r="X30" s="464"/>
      <c r="Y30" s="464"/>
      <c r="Z30" s="464"/>
      <c r="AA30" s="464"/>
      <c r="AB30" s="464"/>
      <c r="AC30" s="464"/>
      <c r="AD30" s="464" t="s">
        <v>312</v>
      </c>
      <c r="AE30" s="464"/>
      <c r="AF30" s="464"/>
      <c r="AG30" s="464"/>
      <c r="AH30" s="464"/>
      <c r="AI30" s="464"/>
      <c r="AJ30" s="464"/>
      <c r="AK30" s="464" t="s">
        <v>313</v>
      </c>
      <c r="AL30" s="464"/>
      <c r="AM30" s="464"/>
      <c r="AN30" s="464"/>
      <c r="AO30" s="464"/>
      <c r="AP30" s="464"/>
      <c r="AQ30" s="464"/>
      <c r="AR30" s="464"/>
      <c r="AS30" s="464" t="s">
        <v>314</v>
      </c>
      <c r="AT30" s="464"/>
      <c r="AU30" s="464"/>
      <c r="AV30" s="464"/>
      <c r="AW30" s="464"/>
      <c r="AX30" s="464"/>
      <c r="AY30" s="464"/>
      <c r="AZ30" s="464" t="s">
        <v>315</v>
      </c>
      <c r="BA30" s="464"/>
      <c r="BB30" s="464"/>
      <c r="BC30" s="464"/>
      <c r="BD30" s="464"/>
      <c r="BE30" s="464"/>
      <c r="BF30" s="464"/>
      <c r="BG30" s="464" t="s">
        <v>316</v>
      </c>
      <c r="BH30" s="464"/>
      <c r="BI30" s="464"/>
      <c r="BJ30" s="464"/>
      <c r="BK30" s="464"/>
      <c r="BL30" s="464"/>
      <c r="BM30" s="464"/>
    </row>
    <row r="31" spans="1:65" ht="32.25" customHeight="1">
      <c r="A31" s="464"/>
      <c r="B31" s="464"/>
      <c r="C31" s="464"/>
      <c r="D31" s="464"/>
      <c r="E31" s="464"/>
      <c r="F31" s="464"/>
      <c r="G31" s="464"/>
      <c r="H31" s="464"/>
      <c r="I31" s="464"/>
      <c r="J31" s="464"/>
      <c r="K31" s="464"/>
      <c r="L31" s="464"/>
      <c r="M31" s="464"/>
      <c r="N31" s="464"/>
      <c r="O31" s="464" t="s">
        <v>328</v>
      </c>
      <c r="P31" s="464"/>
      <c r="Q31" s="464"/>
      <c r="R31" s="464"/>
      <c r="S31" s="464" t="s">
        <v>329</v>
      </c>
      <c r="T31" s="464"/>
      <c r="U31" s="464"/>
      <c r="V31" s="464"/>
      <c r="W31" s="464" t="s">
        <v>328</v>
      </c>
      <c r="X31" s="464"/>
      <c r="Y31" s="464"/>
      <c r="Z31" s="464" t="s">
        <v>329</v>
      </c>
      <c r="AA31" s="464"/>
      <c r="AB31" s="464"/>
      <c r="AC31" s="464"/>
      <c r="AD31" s="464" t="s">
        <v>328</v>
      </c>
      <c r="AE31" s="464"/>
      <c r="AF31" s="464"/>
      <c r="AG31" s="464" t="s">
        <v>329</v>
      </c>
      <c r="AH31" s="464"/>
      <c r="AI31" s="464"/>
      <c r="AJ31" s="464"/>
      <c r="AK31" s="464" t="s">
        <v>328</v>
      </c>
      <c r="AL31" s="464"/>
      <c r="AM31" s="464"/>
      <c r="AN31" s="464"/>
      <c r="AO31" s="464" t="s">
        <v>329</v>
      </c>
      <c r="AP31" s="464"/>
      <c r="AQ31" s="464"/>
      <c r="AR31" s="464"/>
      <c r="AS31" s="464" t="s">
        <v>328</v>
      </c>
      <c r="AT31" s="464"/>
      <c r="AU31" s="464"/>
      <c r="AV31" s="464" t="s">
        <v>329</v>
      </c>
      <c r="AW31" s="464"/>
      <c r="AX31" s="464"/>
      <c r="AY31" s="464"/>
      <c r="AZ31" s="464" t="s">
        <v>328</v>
      </c>
      <c r="BA31" s="464"/>
      <c r="BB31" s="464"/>
      <c r="BC31" s="464" t="s">
        <v>329</v>
      </c>
      <c r="BD31" s="464"/>
      <c r="BE31" s="464"/>
      <c r="BF31" s="464"/>
      <c r="BG31" s="464" t="s">
        <v>328</v>
      </c>
      <c r="BH31" s="464"/>
      <c r="BI31" s="464"/>
      <c r="BJ31" s="464" t="s">
        <v>329</v>
      </c>
      <c r="BK31" s="464"/>
      <c r="BL31" s="464"/>
      <c r="BM31" s="464"/>
    </row>
    <row r="32" spans="1:65" ht="15">
      <c r="A32" s="465">
        <v>1</v>
      </c>
      <c r="B32" s="465"/>
      <c r="C32" s="466" t="s">
        <v>295</v>
      </c>
      <c r="D32" s="466"/>
      <c r="E32" s="466"/>
      <c r="F32" s="466"/>
      <c r="G32" s="466"/>
      <c r="H32" s="466"/>
      <c r="I32" s="466"/>
      <c r="J32" s="466"/>
      <c r="K32" s="462"/>
      <c r="L32" s="462"/>
      <c r="M32" s="462"/>
      <c r="N32" s="462"/>
      <c r="O32" s="462"/>
      <c r="P32" s="462"/>
      <c r="Q32" s="462"/>
      <c r="R32" s="462"/>
      <c r="S32" s="463"/>
      <c r="T32" s="463"/>
      <c r="U32" s="463"/>
      <c r="V32" s="463"/>
      <c r="W32" s="462"/>
      <c r="X32" s="462"/>
      <c r="Y32" s="462"/>
      <c r="Z32" s="463"/>
      <c r="AA32" s="463"/>
      <c r="AB32" s="463"/>
      <c r="AC32" s="463"/>
      <c r="AD32" s="462"/>
      <c r="AE32" s="462"/>
      <c r="AF32" s="462"/>
      <c r="AG32" s="463"/>
      <c r="AH32" s="463"/>
      <c r="AI32" s="463"/>
      <c r="AJ32" s="463"/>
      <c r="AK32" s="462"/>
      <c r="AL32" s="462"/>
      <c r="AM32" s="462"/>
      <c r="AN32" s="462"/>
      <c r="AO32" s="463"/>
      <c r="AP32" s="463"/>
      <c r="AQ32" s="463"/>
      <c r="AR32" s="463"/>
      <c r="AS32" s="462"/>
      <c r="AT32" s="462"/>
      <c r="AU32" s="462"/>
      <c r="AV32" s="463"/>
      <c r="AW32" s="463"/>
      <c r="AX32" s="463"/>
      <c r="AY32" s="463"/>
      <c r="AZ32" s="462"/>
      <c r="BA32" s="462"/>
      <c r="BB32" s="462"/>
      <c r="BC32" s="463"/>
      <c r="BD32" s="463"/>
      <c r="BE32" s="463"/>
      <c r="BF32" s="463"/>
      <c r="BG32" s="462"/>
      <c r="BH32" s="462"/>
      <c r="BI32" s="462"/>
      <c r="BJ32" s="463"/>
      <c r="BK32" s="463"/>
      <c r="BL32" s="463"/>
      <c r="BM32" s="463"/>
    </row>
    <row r="33" spans="1:65" ht="15">
      <c r="A33" s="460">
        <v>2</v>
      </c>
      <c r="B33" s="460"/>
      <c r="C33" s="461" t="s">
        <v>296</v>
      </c>
      <c r="D33" s="461"/>
      <c r="E33" s="461"/>
      <c r="F33" s="461"/>
      <c r="G33" s="461"/>
      <c r="H33" s="461"/>
      <c r="I33" s="461"/>
      <c r="J33" s="461"/>
      <c r="K33" s="455">
        <f>J26</f>
        <v>4</v>
      </c>
      <c r="L33" s="455"/>
      <c r="M33" s="455"/>
      <c r="N33" s="455"/>
      <c r="O33" s="455">
        <f>COUNTIF(LoaiCQ_TrungCu,"CQ đảng")</f>
        <v>0</v>
      </c>
      <c r="P33" s="455"/>
      <c r="Q33" s="455"/>
      <c r="R33" s="455"/>
      <c r="S33" s="457">
        <f>O33/K33*100</f>
        <v>0</v>
      </c>
      <c r="T33" s="457"/>
      <c r="U33" s="457"/>
      <c r="V33" s="457"/>
      <c r="W33" s="455">
        <f>COUNTIF(LoaiCQ_TrungCu,"Ch quyền")</f>
        <v>0</v>
      </c>
      <c r="X33" s="455"/>
      <c r="Y33" s="455"/>
      <c r="Z33" s="457">
        <f>W33/K33*100</f>
        <v>0</v>
      </c>
      <c r="AA33" s="457"/>
      <c r="AB33" s="457"/>
      <c r="AC33" s="457"/>
      <c r="AD33" s="455">
        <f>COUNTIF(LoaiCQ_TrungCu,"M trận")</f>
        <v>0</v>
      </c>
      <c r="AE33" s="455"/>
      <c r="AF33" s="455"/>
      <c r="AG33" s="457">
        <f>AD33/K33*100</f>
        <v>0</v>
      </c>
      <c r="AH33" s="457"/>
      <c r="AI33" s="457"/>
      <c r="AJ33" s="457"/>
      <c r="AK33" s="455">
        <f>COUNTIF(LoaiCQ_TrungCu,"Tòa án")</f>
        <v>2</v>
      </c>
      <c r="AL33" s="455"/>
      <c r="AM33" s="455"/>
      <c r="AN33" s="455"/>
      <c r="AO33" s="457">
        <f>AK33/K33*100</f>
        <v>50</v>
      </c>
      <c r="AP33" s="457"/>
      <c r="AQ33" s="457"/>
      <c r="AR33" s="457"/>
      <c r="AS33" s="455">
        <f>COUNTIF(LoaiCQ_TrungCu,"VKS")</f>
        <v>1</v>
      </c>
      <c r="AT33" s="455"/>
      <c r="AU33" s="455"/>
      <c r="AV33" s="457">
        <f>AS33/K33*100</f>
        <v>25</v>
      </c>
      <c r="AW33" s="457"/>
      <c r="AX33" s="457"/>
      <c r="AY33" s="457"/>
      <c r="AZ33" s="455">
        <f>COUNTIF(LoaiCQ_TrungCu,"LLVT")</f>
        <v>1</v>
      </c>
      <c r="BA33" s="455"/>
      <c r="BB33" s="455"/>
      <c r="BC33" s="457">
        <f>AZ33/K33*100</f>
        <v>25</v>
      </c>
      <c r="BD33" s="457"/>
      <c r="BE33" s="457"/>
      <c r="BF33" s="457"/>
      <c r="BG33" s="455">
        <f>COUNTIF(LoaiCQ_TrungCu,"Khác")</f>
        <v>0</v>
      </c>
      <c r="BH33" s="455"/>
      <c r="BI33" s="455"/>
      <c r="BJ33" s="457">
        <f>BG33/K33*100</f>
        <v>0</v>
      </c>
      <c r="BK33" s="457"/>
      <c r="BL33" s="457"/>
      <c r="BM33" s="457"/>
    </row>
    <row r="34" spans="1:65" ht="15">
      <c r="A34" s="458">
        <v>3</v>
      </c>
      <c r="B34" s="458"/>
      <c r="C34" s="459" t="s">
        <v>297</v>
      </c>
      <c r="D34" s="459"/>
      <c r="E34" s="459"/>
      <c r="F34" s="459"/>
      <c r="G34" s="459"/>
      <c r="H34" s="459"/>
      <c r="I34" s="459"/>
      <c r="J34" s="459"/>
      <c r="K34" s="456"/>
      <c r="L34" s="456"/>
      <c r="M34" s="456"/>
      <c r="N34" s="456"/>
      <c r="O34" s="456"/>
      <c r="P34" s="456"/>
      <c r="Q34" s="456"/>
      <c r="R34" s="456"/>
      <c r="S34" s="454"/>
      <c r="T34" s="454"/>
      <c r="U34" s="454"/>
      <c r="V34" s="454"/>
      <c r="W34" s="456"/>
      <c r="X34" s="456"/>
      <c r="Y34" s="456"/>
      <c r="Z34" s="454"/>
      <c r="AA34" s="454"/>
      <c r="AB34" s="454"/>
      <c r="AC34" s="454"/>
      <c r="AD34" s="456"/>
      <c r="AE34" s="456"/>
      <c r="AF34" s="456"/>
      <c r="AG34" s="454"/>
      <c r="AH34" s="454"/>
      <c r="AI34" s="454"/>
      <c r="AJ34" s="454"/>
      <c r="AK34" s="456"/>
      <c r="AL34" s="456"/>
      <c r="AM34" s="456"/>
      <c r="AN34" s="456"/>
      <c r="AO34" s="454"/>
      <c r="AP34" s="454"/>
      <c r="AQ34" s="454"/>
      <c r="AR34" s="454"/>
      <c r="AS34" s="456"/>
      <c r="AT34" s="456"/>
      <c r="AU34" s="456"/>
      <c r="AV34" s="454"/>
      <c r="AW34" s="454"/>
      <c r="AX34" s="454"/>
      <c r="AY34" s="454"/>
      <c r="AZ34" s="456"/>
      <c r="BA34" s="456"/>
      <c r="BB34" s="456"/>
      <c r="BC34" s="454"/>
      <c r="BD34" s="454"/>
      <c r="BE34" s="454"/>
      <c r="BF34" s="454"/>
      <c r="BG34" s="456"/>
      <c r="BH34" s="456"/>
      <c r="BI34" s="456"/>
      <c r="BJ34" s="454"/>
      <c r="BK34" s="454"/>
      <c r="BL34" s="454"/>
      <c r="BM34" s="454"/>
    </row>
    <row r="35" ht="9" customHeight="1"/>
    <row r="36" spans="48:55" ht="15">
      <c r="AV36" s="257" t="s">
        <v>266</v>
      </c>
      <c r="AZ36" s="257"/>
      <c r="BA36" s="257"/>
      <c r="BB36" s="257"/>
      <c r="BC36" s="257"/>
    </row>
    <row r="37" spans="48:55" ht="15">
      <c r="AV37" s="257" t="s">
        <v>267</v>
      </c>
      <c r="AZ37" s="257"/>
      <c r="BA37" s="257"/>
      <c r="BB37" s="257"/>
      <c r="BC37" s="257"/>
    </row>
  </sheetData>
  <sheetProtection/>
  <mergeCells count="364">
    <mergeCell ref="I4:N4"/>
    <mergeCell ref="A5:BM5"/>
    <mergeCell ref="A6:U6"/>
    <mergeCell ref="A8:B9"/>
    <mergeCell ref="C8:K9"/>
    <mergeCell ref="L8:T8"/>
    <mergeCell ref="U8:AI8"/>
    <mergeCell ref="AJ8:AX8"/>
    <mergeCell ref="AY8:BM8"/>
    <mergeCell ref="L9:N9"/>
    <mergeCell ref="AS9:AU9"/>
    <mergeCell ref="AV9:AX9"/>
    <mergeCell ref="O9:Q9"/>
    <mergeCell ref="R9:T9"/>
    <mergeCell ref="U9:W9"/>
    <mergeCell ref="X9:Z9"/>
    <mergeCell ref="AA9:AC9"/>
    <mergeCell ref="AD9:AF9"/>
    <mergeCell ref="BK9:BM9"/>
    <mergeCell ref="A10:B10"/>
    <mergeCell ref="C10:K10"/>
    <mergeCell ref="L10:N10"/>
    <mergeCell ref="O10:Q10"/>
    <mergeCell ref="R10:T10"/>
    <mergeCell ref="AG9:AI9"/>
    <mergeCell ref="AJ9:AL9"/>
    <mergeCell ref="AM9:AO9"/>
    <mergeCell ref="AP9:AR9"/>
    <mergeCell ref="AY9:BA9"/>
    <mergeCell ref="BB9:BD9"/>
    <mergeCell ref="BE9:BG9"/>
    <mergeCell ref="BH9:BJ9"/>
    <mergeCell ref="AG10:AI10"/>
    <mergeCell ref="AJ10:AL10"/>
    <mergeCell ref="AM10:AO10"/>
    <mergeCell ref="AP10:AR10"/>
    <mergeCell ref="U10:W10"/>
    <mergeCell ref="X10:Z10"/>
    <mergeCell ref="AA10:AC10"/>
    <mergeCell ref="AD10:AF10"/>
    <mergeCell ref="AS10:AU10"/>
    <mergeCell ref="AV10:AX10"/>
    <mergeCell ref="BE10:BG10"/>
    <mergeCell ref="BH10:BJ10"/>
    <mergeCell ref="AY10:BA10"/>
    <mergeCell ref="BB10:BD10"/>
    <mergeCell ref="BK10:BM10"/>
    <mergeCell ref="A11:B11"/>
    <mergeCell ref="C11:K11"/>
    <mergeCell ref="L11:N11"/>
    <mergeCell ref="O11:Q11"/>
    <mergeCell ref="R11:T11"/>
    <mergeCell ref="U11:W11"/>
    <mergeCell ref="X11:Z11"/>
    <mergeCell ref="AY11:BA11"/>
    <mergeCell ref="BB11:BD11"/>
    <mergeCell ref="BE11:BG11"/>
    <mergeCell ref="BH11:BJ11"/>
    <mergeCell ref="AA12:AC12"/>
    <mergeCell ref="AD12:AF12"/>
    <mergeCell ref="AS11:AU11"/>
    <mergeCell ref="AV11:AX11"/>
    <mergeCell ref="AA11:AC11"/>
    <mergeCell ref="AD11:AF11"/>
    <mergeCell ref="AG11:AI11"/>
    <mergeCell ref="AJ11:AL11"/>
    <mergeCell ref="AM11:AO11"/>
    <mergeCell ref="AP11:AR11"/>
    <mergeCell ref="AS12:AU12"/>
    <mergeCell ref="AV12:AX12"/>
    <mergeCell ref="BK11:BM11"/>
    <mergeCell ref="A12:B12"/>
    <mergeCell ref="C12:K12"/>
    <mergeCell ref="L12:N12"/>
    <mergeCell ref="O12:Q12"/>
    <mergeCell ref="R12:T12"/>
    <mergeCell ref="U12:W12"/>
    <mergeCell ref="X12:Z12"/>
    <mergeCell ref="BK12:BM12"/>
    <mergeCell ref="AP12:AR12"/>
    <mergeCell ref="A13:B13"/>
    <mergeCell ref="C13:K13"/>
    <mergeCell ref="L13:N13"/>
    <mergeCell ref="O13:Q13"/>
    <mergeCell ref="R13:T13"/>
    <mergeCell ref="AG12:AI12"/>
    <mergeCell ref="AJ12:AL12"/>
    <mergeCell ref="AM12:AO12"/>
    <mergeCell ref="AG13:AI13"/>
    <mergeCell ref="AJ13:AL13"/>
    <mergeCell ref="AM13:AO13"/>
    <mergeCell ref="AY12:BA12"/>
    <mergeCell ref="BB12:BD12"/>
    <mergeCell ref="BE12:BG12"/>
    <mergeCell ref="BH12:BJ12"/>
    <mergeCell ref="AP13:AR13"/>
    <mergeCell ref="U13:W13"/>
    <mergeCell ref="X13:Z13"/>
    <mergeCell ref="AA13:AC13"/>
    <mergeCell ref="AD13:AF13"/>
    <mergeCell ref="AS13:AU13"/>
    <mergeCell ref="AV13:AX13"/>
    <mergeCell ref="BE13:BG13"/>
    <mergeCell ref="BH13:BJ13"/>
    <mergeCell ref="AY13:BA13"/>
    <mergeCell ref="BB13:BD13"/>
    <mergeCell ref="BK13:BM13"/>
    <mergeCell ref="A14:B14"/>
    <mergeCell ref="C14:K14"/>
    <mergeCell ref="L14:N14"/>
    <mergeCell ref="O14:Q14"/>
    <mergeCell ref="R14:T14"/>
    <mergeCell ref="U14:W14"/>
    <mergeCell ref="X14:Z14"/>
    <mergeCell ref="BE14:BG14"/>
    <mergeCell ref="BH14:BJ14"/>
    <mergeCell ref="AA14:AC14"/>
    <mergeCell ref="AD14:AF14"/>
    <mergeCell ref="AG14:AI14"/>
    <mergeCell ref="AJ14:AL14"/>
    <mergeCell ref="AM14:AO14"/>
    <mergeCell ref="AP14:AR14"/>
    <mergeCell ref="AS14:AU14"/>
    <mergeCell ref="AV14:AX14"/>
    <mergeCell ref="AY14:BA14"/>
    <mergeCell ref="BB14:BD14"/>
    <mergeCell ref="BK14:BM14"/>
    <mergeCell ref="A15:B15"/>
    <mergeCell ref="C15:K15"/>
    <mergeCell ref="L15:N15"/>
    <mergeCell ref="O15:Q15"/>
    <mergeCell ref="R15:T15"/>
    <mergeCell ref="U15:W15"/>
    <mergeCell ref="X15:Z15"/>
    <mergeCell ref="AA15:AC15"/>
    <mergeCell ref="AD15:AF15"/>
    <mergeCell ref="BE15:BG15"/>
    <mergeCell ref="BH15:BJ15"/>
    <mergeCell ref="AY15:BA15"/>
    <mergeCell ref="BB15:BD15"/>
    <mergeCell ref="AM15:AO15"/>
    <mergeCell ref="AP15:AR15"/>
    <mergeCell ref="AS15:AU15"/>
    <mergeCell ref="AV15:AX15"/>
    <mergeCell ref="BK15:BM15"/>
    <mergeCell ref="A18:D19"/>
    <mergeCell ref="E18:H19"/>
    <mergeCell ref="I18:K19"/>
    <mergeCell ref="L18:N19"/>
    <mergeCell ref="O18:Q19"/>
    <mergeCell ref="AG15:AI15"/>
    <mergeCell ref="AJ15:AL15"/>
    <mergeCell ref="AD18:AL18"/>
    <mergeCell ref="AM18:AR18"/>
    <mergeCell ref="R18:T19"/>
    <mergeCell ref="U18:W19"/>
    <mergeCell ref="X18:Z19"/>
    <mergeCell ref="AA18:AC19"/>
    <mergeCell ref="AY18:BA19"/>
    <mergeCell ref="BB18:BD19"/>
    <mergeCell ref="BE18:BG19"/>
    <mergeCell ref="BH18:BJ19"/>
    <mergeCell ref="O20:Q20"/>
    <mergeCell ref="R20:T20"/>
    <mergeCell ref="BK18:BM19"/>
    <mergeCell ref="AD19:AF19"/>
    <mergeCell ref="AG19:AI19"/>
    <mergeCell ref="AJ19:AL19"/>
    <mergeCell ref="AM19:AO19"/>
    <mergeCell ref="AP19:AR19"/>
    <mergeCell ref="AS18:AU19"/>
    <mergeCell ref="AV18:AX19"/>
    <mergeCell ref="A20:D20"/>
    <mergeCell ref="E20:H20"/>
    <mergeCell ref="I20:K20"/>
    <mergeCell ref="L20:N20"/>
    <mergeCell ref="AG20:AI20"/>
    <mergeCell ref="AJ20:AL20"/>
    <mergeCell ref="AM20:AO20"/>
    <mergeCell ref="AP20:AR20"/>
    <mergeCell ref="U20:W20"/>
    <mergeCell ref="X20:Z20"/>
    <mergeCell ref="AA20:AC20"/>
    <mergeCell ref="AD20:AF20"/>
    <mergeCell ref="AS20:AU20"/>
    <mergeCell ref="AV20:AX20"/>
    <mergeCell ref="BE20:BG20"/>
    <mergeCell ref="BH20:BJ20"/>
    <mergeCell ref="AY20:BA20"/>
    <mergeCell ref="BB20:BD20"/>
    <mergeCell ref="BK20:BM20"/>
    <mergeCell ref="A23:A24"/>
    <mergeCell ref="B23:F24"/>
    <mergeCell ref="G23:I24"/>
    <mergeCell ref="J23:L24"/>
    <mergeCell ref="M23:Q23"/>
    <mergeCell ref="R23:V23"/>
    <mergeCell ref="W23:AA23"/>
    <mergeCell ref="AM23:AR23"/>
    <mergeCell ref="AS23:AX23"/>
    <mergeCell ref="AY23:BG23"/>
    <mergeCell ref="BH23:BM23"/>
    <mergeCell ref="W24:X24"/>
    <mergeCell ref="Y24:AA24"/>
    <mergeCell ref="AB23:AF23"/>
    <mergeCell ref="AG23:AL23"/>
    <mergeCell ref="BE24:BG24"/>
    <mergeCell ref="BH24:BJ24"/>
    <mergeCell ref="AB24:AC24"/>
    <mergeCell ref="AD24:AF24"/>
    <mergeCell ref="M24:N24"/>
    <mergeCell ref="O24:Q24"/>
    <mergeCell ref="R24:S24"/>
    <mergeCell ref="T24:V24"/>
    <mergeCell ref="AG24:AI24"/>
    <mergeCell ref="AJ24:AL24"/>
    <mergeCell ref="AM24:AO24"/>
    <mergeCell ref="AP24:AR24"/>
    <mergeCell ref="AS24:AU24"/>
    <mergeCell ref="AV24:AX24"/>
    <mergeCell ref="AY24:BA24"/>
    <mergeCell ref="BB24:BD24"/>
    <mergeCell ref="BK24:BM24"/>
    <mergeCell ref="B25:F25"/>
    <mergeCell ref="G25:I25"/>
    <mergeCell ref="J25:L25"/>
    <mergeCell ref="M25:N25"/>
    <mergeCell ref="O25:Q25"/>
    <mergeCell ref="R25:S25"/>
    <mergeCell ref="T25:V25"/>
    <mergeCell ref="W25:X25"/>
    <mergeCell ref="Y25:AA25"/>
    <mergeCell ref="BE25:BG25"/>
    <mergeCell ref="BH25:BJ25"/>
    <mergeCell ref="AB25:AC25"/>
    <mergeCell ref="AD25:AF25"/>
    <mergeCell ref="AG25:AI25"/>
    <mergeCell ref="AJ25:AL25"/>
    <mergeCell ref="AM25:AO25"/>
    <mergeCell ref="AP25:AR25"/>
    <mergeCell ref="AS25:AU25"/>
    <mergeCell ref="AV25:AX25"/>
    <mergeCell ref="AY25:BA25"/>
    <mergeCell ref="BB25:BD25"/>
    <mergeCell ref="BK25:BM25"/>
    <mergeCell ref="B26:F26"/>
    <mergeCell ref="G26:I26"/>
    <mergeCell ref="J26:L26"/>
    <mergeCell ref="M26:N26"/>
    <mergeCell ref="O26:Q26"/>
    <mergeCell ref="R26:S26"/>
    <mergeCell ref="T26:V26"/>
    <mergeCell ref="W26:X26"/>
    <mergeCell ref="Y26:AA26"/>
    <mergeCell ref="BE26:BG26"/>
    <mergeCell ref="BH26:BJ26"/>
    <mergeCell ref="AB26:AC26"/>
    <mergeCell ref="AD26:AF26"/>
    <mergeCell ref="AG26:AI26"/>
    <mergeCell ref="AJ26:AL26"/>
    <mergeCell ref="AM26:AO26"/>
    <mergeCell ref="AP26:AR26"/>
    <mergeCell ref="AS26:AU26"/>
    <mergeCell ref="AV26:AX26"/>
    <mergeCell ref="AY26:BA26"/>
    <mergeCell ref="BB26:BD26"/>
    <mergeCell ref="BK26:BM26"/>
    <mergeCell ref="B27:F27"/>
    <mergeCell ref="G27:I27"/>
    <mergeCell ref="J27:L27"/>
    <mergeCell ref="M27:N27"/>
    <mergeCell ref="O27:Q27"/>
    <mergeCell ref="R27:S27"/>
    <mergeCell ref="T27:V27"/>
    <mergeCell ref="W27:X27"/>
    <mergeCell ref="Y27:AA27"/>
    <mergeCell ref="BE27:BG27"/>
    <mergeCell ref="BH27:BJ27"/>
    <mergeCell ref="AB27:AC27"/>
    <mergeCell ref="AD27:AF27"/>
    <mergeCell ref="AG27:AI27"/>
    <mergeCell ref="AJ27:AL27"/>
    <mergeCell ref="AM27:AO27"/>
    <mergeCell ref="AP27:AR27"/>
    <mergeCell ref="AS27:AU27"/>
    <mergeCell ref="AV27:AX27"/>
    <mergeCell ref="AY27:BA27"/>
    <mergeCell ref="BB27:BD27"/>
    <mergeCell ref="BK27:BM27"/>
    <mergeCell ref="A30:B31"/>
    <mergeCell ref="C30:J31"/>
    <mergeCell ref="K30:N31"/>
    <mergeCell ref="O30:V30"/>
    <mergeCell ref="W30:AC30"/>
    <mergeCell ref="AD30:AJ30"/>
    <mergeCell ref="AK30:AR30"/>
    <mergeCell ref="AS30:AY30"/>
    <mergeCell ref="AZ30:BF30"/>
    <mergeCell ref="BG30:BM30"/>
    <mergeCell ref="O31:R31"/>
    <mergeCell ref="S31:V31"/>
    <mergeCell ref="W31:Y31"/>
    <mergeCell ref="Z31:AC31"/>
    <mergeCell ref="AD31:AF31"/>
    <mergeCell ref="AG31:AJ31"/>
    <mergeCell ref="AK31:AN31"/>
    <mergeCell ref="AO31:AR31"/>
    <mergeCell ref="AS31:AU31"/>
    <mergeCell ref="BJ31:BM31"/>
    <mergeCell ref="A32:B32"/>
    <mergeCell ref="C32:J32"/>
    <mergeCell ref="K32:N32"/>
    <mergeCell ref="O32:R32"/>
    <mergeCell ref="S32:V32"/>
    <mergeCell ref="AV31:AY31"/>
    <mergeCell ref="AZ31:BB31"/>
    <mergeCell ref="BC31:BF31"/>
    <mergeCell ref="BG31:BI31"/>
    <mergeCell ref="BG32:BI32"/>
    <mergeCell ref="BJ32:BM32"/>
    <mergeCell ref="W32:Y32"/>
    <mergeCell ref="Z32:AC32"/>
    <mergeCell ref="AD32:AF32"/>
    <mergeCell ref="AG32:AJ32"/>
    <mergeCell ref="AK32:AN32"/>
    <mergeCell ref="AO32:AR32"/>
    <mergeCell ref="AS32:AU32"/>
    <mergeCell ref="AV32:AY32"/>
    <mergeCell ref="AZ32:BB32"/>
    <mergeCell ref="BC32:BF32"/>
    <mergeCell ref="AO33:AR33"/>
    <mergeCell ref="AS33:AU33"/>
    <mergeCell ref="BC33:BF33"/>
    <mergeCell ref="A33:B33"/>
    <mergeCell ref="C33:J33"/>
    <mergeCell ref="K33:N33"/>
    <mergeCell ref="O33:R33"/>
    <mergeCell ref="S33:V33"/>
    <mergeCell ref="W33:Y33"/>
    <mergeCell ref="BJ33:BM33"/>
    <mergeCell ref="A34:B34"/>
    <mergeCell ref="C34:J34"/>
    <mergeCell ref="K34:N34"/>
    <mergeCell ref="O34:R34"/>
    <mergeCell ref="S34:V34"/>
    <mergeCell ref="Z33:AC33"/>
    <mergeCell ref="AD33:AF33"/>
    <mergeCell ref="AZ34:BB34"/>
    <mergeCell ref="AG33:AJ33"/>
    <mergeCell ref="AK33:AN33"/>
    <mergeCell ref="AV33:AY33"/>
    <mergeCell ref="AZ33:BB33"/>
    <mergeCell ref="AK34:AN34"/>
    <mergeCell ref="AO34:AR34"/>
    <mergeCell ref="AS34:AU34"/>
    <mergeCell ref="AV34:AY34"/>
    <mergeCell ref="W34:Y34"/>
    <mergeCell ref="Z34:AC34"/>
    <mergeCell ref="AD34:AF34"/>
    <mergeCell ref="AG34:AJ34"/>
    <mergeCell ref="BC34:BF34"/>
    <mergeCell ref="BG33:BI33"/>
    <mergeCell ref="BG34:BI34"/>
    <mergeCell ref="BJ34:BM34"/>
  </mergeCells>
  <printOptions horizontalCentered="1"/>
  <pageMargins left="0.1968503937007874" right="0.15748031496062992" top="0.3937007874015748" bottom="0.5511811023622047" header="0.31496062992125984" footer="0.31496062992125984"/>
  <pageSetup fitToHeight="0" fitToWidth="1" horizontalDpi="600" verticalDpi="600" orientation="landscape" paperSize="9" scale="97" r:id="rId2"/>
  <headerFooter alignWithMargins="0">
    <oddFooter>&amp;Ctrang &amp;P</oddFooter>
  </headerFooter>
  <drawing r:id="rId1"/>
</worksheet>
</file>

<file path=xl/worksheets/sheet9.xml><?xml version="1.0" encoding="utf-8"?>
<worksheet xmlns="http://schemas.openxmlformats.org/spreadsheetml/2006/main" xmlns:r="http://schemas.openxmlformats.org/officeDocument/2006/relationships">
  <sheetPr codeName="Sheet9"/>
  <dimension ref="C2:L21"/>
  <sheetViews>
    <sheetView showGridLines="0" showRowColHeaders="0" tabSelected="1" zoomScalePageLayoutView="0" workbookViewId="0" topLeftCell="A1">
      <selection activeCell="C9" sqref="C9"/>
    </sheetView>
  </sheetViews>
  <sheetFormatPr defaultColWidth="0" defaultRowHeight="15.75" zeroHeight="1"/>
  <cols>
    <col min="1" max="1" width="9.00390625" style="236" customWidth="1"/>
    <col min="2" max="2" width="5.375" style="236" customWidth="1"/>
    <col min="3" max="3" width="11.50390625" style="236" customWidth="1"/>
    <col min="4" max="5" width="9.00390625" style="236" customWidth="1"/>
    <col min="6" max="6" width="9.75390625" style="236" customWidth="1"/>
    <col min="7" max="7" width="7.625" style="236" customWidth="1"/>
    <col min="8" max="8" width="4.625" style="236" customWidth="1"/>
    <col min="9" max="12" width="9.00390625" style="236" customWidth="1"/>
    <col min="13" max="13" width="6.50390625" style="236" customWidth="1"/>
    <col min="14" max="14" width="9.00390625" style="236" customWidth="1"/>
    <col min="15" max="16384" width="0" style="236" hidden="1" customWidth="1"/>
  </cols>
  <sheetData>
    <row r="1" ht="15.75"/>
    <row r="2" spans="3:12" ht="15.75">
      <c r="C2" s="235"/>
      <c r="D2" s="235"/>
      <c r="E2" s="235"/>
      <c r="F2" s="235"/>
      <c r="G2" s="235"/>
      <c r="H2" s="235"/>
      <c r="I2" s="235"/>
      <c r="J2" s="235"/>
      <c r="K2" s="235"/>
      <c r="L2" s="235"/>
    </row>
    <row r="3" spans="3:12" ht="15.75">
      <c r="C3" s="235"/>
      <c r="D3" s="235"/>
      <c r="E3" s="235"/>
      <c r="F3" s="235"/>
      <c r="G3" s="235"/>
      <c r="H3" s="235"/>
      <c r="I3" s="235"/>
      <c r="J3" s="235"/>
      <c r="K3" s="235"/>
      <c r="L3" s="235"/>
    </row>
    <row r="4" spans="3:12" ht="15.75">
      <c r="C4" s="235"/>
      <c r="D4" s="235"/>
      <c r="E4" s="235"/>
      <c r="F4" s="235"/>
      <c r="G4" s="235"/>
      <c r="H4" s="235"/>
      <c r="I4" s="235"/>
      <c r="J4" s="235"/>
      <c r="K4" s="235"/>
      <c r="L4" s="235"/>
    </row>
    <row r="5" spans="3:12" ht="15.75">
      <c r="C5" s="235"/>
      <c r="D5" s="235"/>
      <c r="E5" s="235"/>
      <c r="F5" s="235"/>
      <c r="G5" s="235"/>
      <c r="H5" s="235"/>
      <c r="I5" s="235"/>
      <c r="J5" s="235"/>
      <c r="K5" s="235"/>
      <c r="L5" s="235"/>
    </row>
    <row r="6" spans="3:12" ht="15.75">
      <c r="C6" s="235"/>
      <c r="D6" s="235"/>
      <c r="E6" s="235"/>
      <c r="F6" s="235"/>
      <c r="G6" s="235"/>
      <c r="H6" s="235"/>
      <c r="I6" s="235"/>
      <c r="J6" s="235"/>
      <c r="K6" s="235"/>
      <c r="L6" s="235"/>
    </row>
    <row r="7" spans="3:12" ht="15.75">
      <c r="C7" s="235"/>
      <c r="D7" s="235"/>
      <c r="E7" s="235"/>
      <c r="F7" s="235"/>
      <c r="G7" s="235"/>
      <c r="H7" s="235"/>
      <c r="I7" s="235"/>
      <c r="J7" s="235"/>
      <c r="K7" s="235"/>
      <c r="L7" s="235"/>
    </row>
    <row r="8" spans="3:12" ht="15.75">
      <c r="C8" s="235"/>
      <c r="D8" s="235"/>
      <c r="E8" s="235"/>
      <c r="F8" s="235"/>
      <c r="G8" s="235"/>
      <c r="H8" s="235"/>
      <c r="I8" s="235"/>
      <c r="J8" s="235"/>
      <c r="K8" s="235"/>
      <c r="L8" s="235"/>
    </row>
    <row r="9" spans="3:12" ht="15.75">
      <c r="C9" s="235"/>
      <c r="D9" s="235"/>
      <c r="E9" s="235"/>
      <c r="F9" s="235"/>
      <c r="G9" s="235"/>
      <c r="H9" s="235"/>
      <c r="I9" s="235"/>
      <c r="J9" s="235"/>
      <c r="K9" s="235"/>
      <c r="L9" s="235"/>
    </row>
    <row r="10" spans="3:12" ht="15.75">
      <c r="C10" s="235"/>
      <c r="D10" s="235"/>
      <c r="E10" s="235"/>
      <c r="F10" s="235"/>
      <c r="G10" s="235"/>
      <c r="H10" s="235"/>
      <c r="I10" s="235"/>
      <c r="J10" s="235"/>
      <c r="K10" s="235"/>
      <c r="L10" s="235"/>
    </row>
    <row r="11" spans="3:12" ht="15.75">
      <c r="C11" s="235"/>
      <c r="D11" s="235"/>
      <c r="E11" s="235"/>
      <c r="F11" s="235"/>
      <c r="G11" s="235"/>
      <c r="H11" s="235"/>
      <c r="I11" s="235"/>
      <c r="J11" s="235"/>
      <c r="K11" s="235"/>
      <c r="L11" s="235"/>
    </row>
    <row r="12" spans="3:12" ht="15.75">
      <c r="C12" s="235"/>
      <c r="D12" s="235"/>
      <c r="E12" s="235"/>
      <c r="F12" s="235"/>
      <c r="G12" s="235"/>
      <c r="H12" s="235"/>
      <c r="I12" s="235"/>
      <c r="J12" s="235"/>
      <c r="K12" s="235"/>
      <c r="L12" s="235"/>
    </row>
    <row r="13" spans="3:12" ht="15.75">
      <c r="C13" s="235"/>
      <c r="D13" s="235"/>
      <c r="E13" s="235"/>
      <c r="F13" s="235"/>
      <c r="G13" s="235"/>
      <c r="H13" s="235"/>
      <c r="I13" s="235"/>
      <c r="J13" s="235"/>
      <c r="K13" s="235"/>
      <c r="L13" s="235"/>
    </row>
    <row r="14" spans="3:12" ht="15.75">
      <c r="C14" s="235"/>
      <c r="D14" s="235"/>
      <c r="E14" s="235"/>
      <c r="F14" s="235"/>
      <c r="G14" s="235"/>
      <c r="H14" s="235"/>
      <c r="I14" s="235"/>
      <c r="J14" s="235"/>
      <c r="K14" s="235"/>
      <c r="L14" s="235"/>
    </row>
    <row r="15" spans="3:12" ht="15.75">
      <c r="C15" s="235"/>
      <c r="D15" s="235"/>
      <c r="E15" s="235"/>
      <c r="F15" s="235"/>
      <c r="G15" s="235"/>
      <c r="H15" s="235"/>
      <c r="I15" s="235"/>
      <c r="J15" s="235"/>
      <c r="K15" s="235"/>
      <c r="L15" s="235"/>
    </row>
    <row r="16" spans="3:12" ht="15.75">
      <c r="C16" s="235"/>
      <c r="D16" s="235"/>
      <c r="E16" s="235"/>
      <c r="F16" s="235"/>
      <c r="G16" s="235"/>
      <c r="H16" s="235"/>
      <c r="I16" s="235"/>
      <c r="J16" s="235"/>
      <c r="K16" s="235"/>
      <c r="L16" s="235"/>
    </row>
    <row r="17" spans="3:12" ht="15.75">
      <c r="C17" s="235"/>
      <c r="D17" s="235"/>
      <c r="E17" s="235"/>
      <c r="F17" s="235"/>
      <c r="G17" s="235"/>
      <c r="H17" s="235"/>
      <c r="I17" s="235"/>
      <c r="J17" s="235"/>
      <c r="K17" s="235"/>
      <c r="L17" s="235"/>
    </row>
    <row r="18" spans="3:12" ht="15.75">
      <c r="C18" s="235"/>
      <c r="D18" s="235"/>
      <c r="E18" s="235"/>
      <c r="F18" s="235"/>
      <c r="G18" s="235"/>
      <c r="H18" s="235"/>
      <c r="I18" s="235"/>
      <c r="J18" s="235"/>
      <c r="K18" s="235"/>
      <c r="L18" s="235"/>
    </row>
    <row r="19" spans="3:12" ht="15.75">
      <c r="C19" s="235"/>
      <c r="D19" s="235"/>
      <c r="E19" s="235"/>
      <c r="F19" s="235"/>
      <c r="G19" s="235"/>
      <c r="H19" s="235"/>
      <c r="I19" s="235"/>
      <c r="J19" s="235"/>
      <c r="K19" s="235"/>
      <c r="L19" s="235"/>
    </row>
    <row r="20" spans="3:12" ht="15.75">
      <c r="C20" s="235"/>
      <c r="D20" s="235"/>
      <c r="E20" s="235"/>
      <c r="F20" s="235"/>
      <c r="G20" s="235"/>
      <c r="H20" s="235"/>
      <c r="I20" s="235"/>
      <c r="J20" s="235"/>
      <c r="K20" s="235"/>
      <c r="L20" s="235"/>
    </row>
    <row r="21" spans="3:12" ht="15.75">
      <c r="C21" s="235"/>
      <c r="D21" s="235"/>
      <c r="E21" s="235"/>
      <c r="F21" s="235"/>
      <c r="G21" s="235"/>
      <c r="H21" s="235"/>
      <c r="I21" s="235"/>
      <c r="J21" s="235"/>
      <c r="K21" s="235"/>
      <c r="L21" s="235"/>
    </row>
    <row r="22" ht="15.75"/>
  </sheetData>
  <sheetProtection selectLockedCells="1"/>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2016-04-26T02:09:16Z</cp:lastPrinted>
  <dcterms:created xsi:type="dcterms:W3CDTF">2016-04-20T03:43:33Z</dcterms:created>
  <dcterms:modified xsi:type="dcterms:W3CDTF">2016-05-06T04:55:21Z</dcterms:modified>
  <cp:category/>
  <cp:version/>
  <cp:contentType/>
  <cp:contentStatus/>
</cp:coreProperties>
</file>